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65" activeTab="1"/>
  </bookViews>
  <sheets>
    <sheet name="Setembro" sheetId="1" r:id="rId1"/>
    <sheet name="Outubro" sheetId="2" r:id="rId2"/>
    <sheet name="Plan1" sheetId="3" r:id="rId3"/>
  </sheets>
  <definedNames>
    <definedName name="_xlnm.Print_Area" localSheetId="1">Outubro!$A$1:$E$27</definedName>
    <definedName name="_xlnm.Print_Area" localSheetId="2">Plan1!$A$1:$H$27</definedName>
    <definedName name="_xlnm.Print_Area" localSheetId="0">Setembro!$A$2:$K$39</definedName>
  </definedNames>
  <calcPr calcId="125725"/>
</workbook>
</file>

<file path=xl/calcChain.xml><?xml version="1.0" encoding="utf-8"?>
<calcChain xmlns="http://schemas.openxmlformats.org/spreadsheetml/2006/main">
  <c r="A22" i="3"/>
  <c r="D10"/>
  <c r="E10" s="1"/>
  <c r="C10"/>
  <c r="D8"/>
  <c r="E8" s="1"/>
  <c r="C8"/>
  <c r="D7"/>
  <c r="C7"/>
  <c r="D6"/>
  <c r="C6"/>
  <c r="D5"/>
  <c r="E5" s="1"/>
  <c r="C5"/>
  <c r="D2"/>
  <c r="E21"/>
  <c r="E20"/>
  <c r="E19"/>
  <c r="E18"/>
  <c r="E17"/>
  <c r="E16"/>
  <c r="E15"/>
  <c r="E14"/>
  <c r="E13"/>
  <c r="E12"/>
  <c r="E11"/>
  <c r="E9"/>
  <c r="E7"/>
  <c r="E4"/>
  <c r="E3"/>
  <c r="C2"/>
  <c r="E7" i="2"/>
  <c r="D25"/>
  <c r="C25"/>
  <c r="E16"/>
  <c r="E15"/>
  <c r="E14"/>
  <c r="E13"/>
  <c r="E12"/>
  <c r="E11"/>
  <c r="E10"/>
  <c r="E9"/>
  <c r="E8"/>
  <c r="I36" i="1"/>
  <c r="G36"/>
  <c r="F36"/>
  <c r="M35"/>
  <c r="H35"/>
  <c r="J35" s="1"/>
  <c r="M34"/>
  <c r="H34"/>
  <c r="J34" s="1"/>
  <c r="M33"/>
  <c r="H33"/>
  <c r="J33" s="1"/>
  <c r="M32"/>
  <c r="H32"/>
  <c r="J32" s="1"/>
  <c r="M31"/>
  <c r="H31"/>
  <c r="J31" s="1"/>
  <c r="M30"/>
  <c r="H30"/>
  <c r="J30" s="1"/>
  <c r="M29"/>
  <c r="H29"/>
  <c r="J29" s="1"/>
  <c r="M28"/>
  <c r="H28"/>
  <c r="J28" s="1"/>
  <c r="M27"/>
  <c r="H27"/>
  <c r="J27" s="1"/>
  <c r="M26"/>
  <c r="H26"/>
  <c r="J26" s="1"/>
  <c r="M25"/>
  <c r="H25"/>
  <c r="J25" s="1"/>
  <c r="M24"/>
  <c r="H24"/>
  <c r="J24" s="1"/>
  <c r="M23"/>
  <c r="H23"/>
  <c r="J23" s="1"/>
  <c r="M22"/>
  <c r="H22"/>
  <c r="J22" s="1"/>
  <c r="M21"/>
  <c r="H21"/>
  <c r="J21" s="1"/>
  <c r="M20"/>
  <c r="H20"/>
  <c r="J20" s="1"/>
  <c r="M19"/>
  <c r="H19"/>
  <c r="J19" s="1"/>
  <c r="M18"/>
  <c r="H18"/>
  <c r="J18" s="1"/>
  <c r="M17"/>
  <c r="H17"/>
  <c r="J17" s="1"/>
  <c r="M16"/>
  <c r="H16"/>
  <c r="J16" s="1"/>
  <c r="M15"/>
  <c r="H15"/>
  <c r="J15" s="1"/>
  <c r="M14"/>
  <c r="H14"/>
  <c r="J14" s="1"/>
  <c r="M13"/>
  <c r="H13"/>
  <c r="J13" s="1"/>
  <c r="M12"/>
  <c r="H12"/>
  <c r="J12" s="1"/>
  <c r="M11"/>
  <c r="H11"/>
  <c r="J11" s="1"/>
  <c r="M10"/>
  <c r="H10"/>
  <c r="J10" s="1"/>
  <c r="M9"/>
  <c r="H9"/>
  <c r="J9" s="1"/>
  <c r="M8"/>
  <c r="H8"/>
  <c r="J8" s="1"/>
  <c r="M7"/>
  <c r="H7"/>
  <c r="J7" s="1"/>
  <c r="M6"/>
  <c r="H6"/>
  <c r="J6" s="1"/>
  <c r="C22" i="3" l="1"/>
  <c r="D22"/>
  <c r="E2"/>
  <c r="E22" s="1"/>
  <c r="E6"/>
  <c r="E25" i="2"/>
  <c r="K6" i="1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H36"/>
  <c r="K36" s="1"/>
</calcChain>
</file>

<file path=xl/sharedStrings.xml><?xml version="1.0" encoding="utf-8"?>
<sst xmlns="http://schemas.openxmlformats.org/spreadsheetml/2006/main" count="127" uniqueCount="60">
  <si>
    <t>INFORMAÇÃO DE PÚBLICO POR EVENTO - SETEMBRO 2017</t>
  </si>
  <si>
    <t>INGRESSOS EMITIDOS</t>
  </si>
  <si>
    <t>PÚBLICO PRESENTE</t>
  </si>
  <si>
    <t>AUSENTES</t>
  </si>
  <si>
    <t>COMPARATIVO EM %</t>
  </si>
  <si>
    <t>CAPACIDADE DO ESPAÇO</t>
  </si>
  <si>
    <t>% OCUPAÇÃO DO ESPAÇO</t>
  </si>
  <si>
    <t>SEQ.</t>
  </si>
  <si>
    <t>DATA</t>
  </si>
  <si>
    <t>HORÁRIO</t>
  </si>
  <si>
    <t>EVENTO</t>
  </si>
  <si>
    <t>LOCAL</t>
  </si>
  <si>
    <t>PGT</t>
  </si>
  <si>
    <t>NÃO PGT</t>
  </si>
  <si>
    <t>TOTAL</t>
  </si>
  <si>
    <t>E X P</t>
  </si>
  <si>
    <t>PRESENTES X EMITIDOS</t>
  </si>
  <si>
    <t>OSM INTERPRETA MAHLER</t>
  </si>
  <si>
    <t>Theatro Municipal de São Paulo</t>
  </si>
  <si>
    <t>JOÃO DE BARRO PARA CRIANÇA</t>
  </si>
  <si>
    <t>BACHIANA FILARMONICA</t>
  </si>
  <si>
    <t>ORQUESTRA SINFONICA DE HELIOPOLIS</t>
  </si>
  <si>
    <t>HAPPY HOUR</t>
  </si>
  <si>
    <t>BALÉ STAGIUM</t>
  </si>
  <si>
    <t>OER CISNE NEGRO</t>
  </si>
  <si>
    <t>OSM E JOÃO CARLOS MARTINS</t>
  </si>
  <si>
    <t>OSM INTERPRETA HAYDN E MOZART</t>
  </si>
  <si>
    <t>Praça das Artes</t>
  </si>
  <si>
    <t>QUARTETO DA CIDADE</t>
  </si>
  <si>
    <t>FESTIVAL DE COROS</t>
  </si>
  <si>
    <t>OSM TRIBUTO A JOHN WILLIAMS</t>
  </si>
  <si>
    <t>HAPPY HOUR - QUARTETO FALA DE FLAUTA</t>
  </si>
  <si>
    <t>CORAL PAULISTANO</t>
  </si>
  <si>
    <t>ÓPERA NABUCCO</t>
  </si>
  <si>
    <t>ESCOLA DE DANÇA</t>
  </si>
  <si>
    <t>JAZZ SINFÔNICA</t>
  </si>
  <si>
    <t>QUARTETO DE CORDAS</t>
  </si>
  <si>
    <t>JAZZ SINFONICA</t>
  </si>
  <si>
    <t>ORQUESTRA SINFONICA JOVEM</t>
  </si>
  <si>
    <t>-</t>
  </si>
  <si>
    <t>***NÃO PAGANTES REPRESENTAM O PÚBLICO: ISENTOS, CATIVOS, GRATUÍTOS, CONVITES, PATROCINADORES, PARCEIROS, CADEIRANTES</t>
  </si>
  <si>
    <t>Qtda.</t>
  </si>
  <si>
    <t>CORPO</t>
  </si>
  <si>
    <t>OSM</t>
  </si>
  <si>
    <t>OER</t>
  </si>
  <si>
    <t>OPERA NABUCCO</t>
  </si>
  <si>
    <t>MEU PRIMEIRO MUNICIPAL</t>
  </si>
  <si>
    <t>BACHIANNAS</t>
  </si>
  <si>
    <t>HELIOPOLIS</t>
  </si>
  <si>
    <t>QUARTETO</t>
  </si>
  <si>
    <t>ORQUESTA SINF JOVEM</t>
  </si>
  <si>
    <t>BALÉ DA CIDADE</t>
  </si>
  <si>
    <t>ORQUESTA GPA</t>
  </si>
  <si>
    <t>BALÉ DE CEGOS</t>
  </si>
  <si>
    <t>FESTIVAL SAPATEADO</t>
  </si>
  <si>
    <t>OPERA PESCADOR</t>
  </si>
  <si>
    <t>TRIO-MATHIAS OLIVEIRA</t>
  </si>
  <si>
    <t>FESTA DA ESPANHA</t>
  </si>
  <si>
    <t>INFORMAÇÃO DE PÚBLICO POR EVENTO -  2017</t>
  </si>
  <si>
    <t>SETEMBRO 2017</t>
  </si>
</sst>
</file>

<file path=xl/styles.xml><?xml version="1.0" encoding="utf-8"?>
<styleSheet xmlns="http://schemas.openxmlformats.org/spreadsheetml/2006/main">
  <numFmts count="1">
    <numFmt numFmtId="164" formatCode="d/m/yyyy"/>
  </numFmts>
  <fonts count="10">
    <font>
      <sz val="10"/>
      <color rgb="FF000000"/>
      <name val="Arial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theme="8" tint="-0.49998474074526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8" tint="-0.249977111117893"/>
        <bgColor rgb="FFFFFFFF"/>
      </patternFill>
    </fill>
  </fills>
  <borders count="4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rgb="FF000000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2" fillId="0" borderId="0" xfId="0" applyFont="1" applyAlignment="1"/>
    <xf numFmtId="0" fontId="1" fillId="3" borderId="0" xfId="0" applyFont="1" applyFill="1" applyAlignment="1"/>
    <xf numFmtId="0" fontId="1" fillId="3" borderId="1" xfId="0" applyFont="1" applyFill="1" applyBorder="1" applyAlignment="1"/>
    <xf numFmtId="0" fontId="1" fillId="3" borderId="5" xfId="0" applyFont="1" applyFill="1" applyBorder="1" applyAlignment="1"/>
    <xf numFmtId="0" fontId="4" fillId="3" borderId="5" xfId="0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4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 applyAlignment="1"/>
    <xf numFmtId="0" fontId="2" fillId="0" borderId="9" xfId="0" applyFont="1" applyBorder="1" applyAlignment="1"/>
    <xf numFmtId="14" fontId="2" fillId="0" borderId="10" xfId="0" applyNumberFormat="1" applyFont="1" applyBorder="1" applyAlignment="1"/>
    <xf numFmtId="20" fontId="2" fillId="0" borderId="12" xfId="0" applyNumberFormat="1" applyFont="1" applyBorder="1" applyAlignment="1"/>
    <xf numFmtId="0" fontId="2" fillId="0" borderId="14" xfId="0" applyFont="1" applyBorder="1" applyAlignment="1"/>
    <xf numFmtId="0" fontId="2" fillId="0" borderId="5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/>
    <xf numFmtId="9" fontId="2" fillId="0" borderId="4" xfId="0" applyNumberFormat="1" applyFont="1" applyBorder="1" applyAlignment="1"/>
    <xf numFmtId="14" fontId="2" fillId="0" borderId="16" xfId="0" applyNumberFormat="1" applyFont="1" applyBorder="1" applyAlignment="1"/>
    <xf numFmtId="20" fontId="2" fillId="0" borderId="17" xfId="0" applyNumberFormat="1" applyFont="1" applyBorder="1" applyAlignment="1"/>
    <xf numFmtId="0" fontId="2" fillId="0" borderId="18" xfId="0" applyFont="1" applyBorder="1" applyAlignment="1"/>
    <xf numFmtId="0" fontId="2" fillId="0" borderId="20" xfId="0" applyFont="1" applyBorder="1" applyAlignment="1"/>
    <xf numFmtId="0" fontId="2" fillId="0" borderId="17" xfId="0" applyFont="1" applyBorder="1" applyAlignment="1"/>
    <xf numFmtId="0" fontId="2" fillId="0" borderId="21" xfId="0" applyFont="1" applyBorder="1" applyAlignment="1">
      <alignment horizontal="center"/>
    </xf>
    <xf numFmtId="0" fontId="2" fillId="0" borderId="8" xfId="0" applyFont="1" applyBorder="1" applyAlignment="1"/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/>
    <xf numFmtId="0" fontId="2" fillId="0" borderId="9" xfId="0" applyFont="1" applyBorder="1" applyAlignment="1"/>
    <xf numFmtId="14" fontId="2" fillId="0" borderId="22" xfId="0" applyNumberFormat="1" applyFont="1" applyBorder="1" applyAlignment="1"/>
    <xf numFmtId="20" fontId="2" fillId="0" borderId="23" xfId="0" applyNumberFormat="1" applyFont="1" applyBorder="1" applyAlignment="1"/>
    <xf numFmtId="0" fontId="2" fillId="0" borderId="24" xfId="0" applyFont="1" applyBorder="1" applyAlignment="1"/>
    <xf numFmtId="0" fontId="2" fillId="0" borderId="25" xfId="0" applyFont="1" applyBorder="1" applyAlignment="1"/>
    <xf numFmtId="0" fontId="2" fillId="0" borderId="26" xfId="0" applyFont="1" applyBorder="1" applyAlignment="1"/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9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/>
    <xf numFmtId="0" fontId="6" fillId="3" borderId="31" xfId="0" applyFont="1" applyFill="1" applyBorder="1" applyAlignment="1">
      <alignment horizontal="center"/>
    </xf>
    <xf numFmtId="14" fontId="7" fillId="0" borderId="32" xfId="0" applyNumberFormat="1" applyFont="1" applyBorder="1" applyAlignment="1">
      <alignment horizontal="center"/>
    </xf>
    <xf numFmtId="14" fontId="7" fillId="0" borderId="33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0" fontId="6" fillId="3" borderId="36" xfId="0" applyFont="1" applyFill="1" applyBorder="1" applyAlignment="1"/>
    <xf numFmtId="0" fontId="2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14" fontId="7" fillId="0" borderId="40" xfId="0" applyNumberFormat="1" applyFont="1" applyBorder="1" applyAlignment="1">
      <alignment horizontal="center"/>
    </xf>
    <xf numFmtId="14" fontId="7" fillId="0" borderId="30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3" fillId="0" borderId="44" xfId="0" applyFont="1" applyBorder="1" applyAlignment="1"/>
    <xf numFmtId="3" fontId="2" fillId="0" borderId="37" xfId="0" applyNumberFormat="1" applyFont="1" applyBorder="1" applyAlignment="1">
      <alignment horizontal="center"/>
    </xf>
    <xf numFmtId="0" fontId="0" fillId="5" borderId="0" xfId="0" applyFont="1" applyFill="1" applyAlignment="1"/>
    <xf numFmtId="0" fontId="2" fillId="5" borderId="0" xfId="0" applyFont="1" applyFill="1" applyAlignment="1"/>
    <xf numFmtId="0" fontId="2" fillId="5" borderId="0" xfId="0" applyFont="1" applyFill="1" applyBorder="1" applyAlignment="1"/>
    <xf numFmtId="0" fontId="1" fillId="6" borderId="0" xfId="0" applyFont="1" applyFill="1" applyBorder="1" applyAlignment="1"/>
    <xf numFmtId="0" fontId="3" fillId="5" borderId="0" xfId="0" applyFont="1" applyFill="1" applyBorder="1"/>
    <xf numFmtId="9" fontId="2" fillId="5" borderId="0" xfId="0" applyNumberFormat="1" applyFont="1" applyFill="1" applyBorder="1" applyAlignment="1"/>
    <xf numFmtId="0" fontId="2" fillId="5" borderId="0" xfId="0" applyFont="1" applyFill="1" applyBorder="1" applyAlignment="1">
      <alignment horizontal="center"/>
    </xf>
    <xf numFmtId="0" fontId="3" fillId="5" borderId="0" xfId="0" applyFont="1" applyFill="1"/>
    <xf numFmtId="0" fontId="2" fillId="5" borderId="45" xfId="0" applyFont="1" applyFill="1" applyBorder="1" applyAlignment="1">
      <alignment horizontal="center"/>
    </xf>
    <xf numFmtId="14" fontId="7" fillId="5" borderId="45" xfId="0" applyNumberFormat="1" applyFont="1" applyFill="1" applyBorder="1" applyAlignment="1">
      <alignment horizontal="center"/>
    </xf>
    <xf numFmtId="3" fontId="2" fillId="5" borderId="45" xfId="0" applyNumberFormat="1" applyFont="1" applyFill="1" applyBorder="1" applyAlignment="1">
      <alignment horizontal="center"/>
    </xf>
    <xf numFmtId="164" fontId="7" fillId="5" borderId="45" xfId="0" applyNumberFormat="1" applyFont="1" applyFill="1" applyBorder="1" applyAlignment="1">
      <alignment horizontal="center"/>
    </xf>
    <xf numFmtId="164" fontId="2" fillId="5" borderId="45" xfId="0" applyNumberFormat="1" applyFont="1" applyFill="1" applyBorder="1" applyAlignment="1">
      <alignment horizontal="center"/>
    </xf>
    <xf numFmtId="0" fontId="0" fillId="5" borderId="0" xfId="0" applyFont="1" applyFill="1" applyBorder="1" applyAlignment="1"/>
    <xf numFmtId="0" fontId="1" fillId="6" borderId="0" xfId="0" applyFont="1" applyFill="1" applyBorder="1" applyAlignment="1">
      <alignment wrapText="1"/>
    </xf>
    <xf numFmtId="3" fontId="2" fillId="5" borderId="0" xfId="0" applyNumberFormat="1" applyFont="1" applyFill="1" applyBorder="1" applyAlignment="1">
      <alignment horizontal="center"/>
    </xf>
    <xf numFmtId="0" fontId="1" fillId="4" borderId="0" xfId="0" applyFont="1" applyFill="1" applyAlignment="1"/>
    <xf numFmtId="0" fontId="8" fillId="7" borderId="45" xfId="0" applyFont="1" applyFill="1" applyBorder="1" applyAlignment="1"/>
    <xf numFmtId="0" fontId="8" fillId="7" borderId="45" xfId="0" applyFont="1" applyFill="1" applyBorder="1" applyAlignment="1">
      <alignment horizontal="center"/>
    </xf>
    <xf numFmtId="14" fontId="2" fillId="5" borderId="45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0" fontId="1" fillId="3" borderId="7" xfId="0" applyFont="1" applyFill="1" applyBorder="1" applyAlignment="1">
      <alignment wrapText="1"/>
    </xf>
    <xf numFmtId="0" fontId="3" fillId="0" borderId="9" xfId="0" applyFont="1" applyBorder="1"/>
    <xf numFmtId="0" fontId="1" fillId="3" borderId="6" xfId="0" applyFont="1" applyFill="1" applyBorder="1" applyAlignment="1">
      <alignment wrapText="1"/>
    </xf>
    <xf numFmtId="0" fontId="3" fillId="0" borderId="8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0" borderId="0" xfId="0" applyFont="1" applyAlignment="1"/>
    <xf numFmtId="0" fontId="1" fillId="3" borderId="2" xfId="0" applyFont="1" applyFill="1" applyBorder="1" applyAlignment="1">
      <alignment horizontal="center"/>
    </xf>
    <xf numFmtId="0" fontId="1" fillId="6" borderId="0" xfId="0" applyFont="1" applyFill="1" applyBorder="1" applyAlignment="1">
      <alignment wrapText="1"/>
    </xf>
    <xf numFmtId="0" fontId="3" fillId="5" borderId="0" xfId="0" applyFont="1" applyFill="1" applyBorder="1"/>
    <xf numFmtId="0" fontId="2" fillId="5" borderId="45" xfId="0" applyFont="1" applyFill="1" applyBorder="1" applyAlignment="1"/>
    <xf numFmtId="0" fontId="3" fillId="5" borderId="45" xfId="0" applyFont="1" applyFill="1" applyBorder="1"/>
    <xf numFmtId="0" fontId="2" fillId="5" borderId="0" xfId="0" applyFont="1" applyFill="1" applyBorder="1" applyAlignment="1"/>
    <xf numFmtId="0" fontId="0" fillId="5" borderId="0" xfId="0" applyFont="1" applyFill="1" applyBorder="1" applyAlignment="1"/>
    <xf numFmtId="0" fontId="9" fillId="4" borderId="0" xfId="0" applyFont="1" applyFill="1" applyAlignment="1">
      <alignment horizontal="center"/>
    </xf>
    <xf numFmtId="49" fontId="8" fillId="7" borderId="46" xfId="0" applyNumberFormat="1" applyFont="1" applyFill="1" applyBorder="1" applyAlignment="1">
      <alignment horizontal="center"/>
    </xf>
    <xf numFmtId="49" fontId="8" fillId="7" borderId="47" xfId="0" applyNumberFormat="1" applyFont="1" applyFill="1" applyBorder="1" applyAlignment="1">
      <alignment horizontal="center"/>
    </xf>
    <xf numFmtId="49" fontId="8" fillId="7" borderId="48" xfId="0" applyNumberFormat="1" applyFont="1" applyFill="1" applyBorder="1" applyAlignment="1">
      <alignment horizontal="center"/>
    </xf>
  </cellXfs>
  <cellStyles count="1">
    <cellStyle name="Normal" xfId="0" builtinId="0"/>
  </cellStyles>
  <dxfs count="6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2">
    <tableStyle name="Setembro-style" pivot="0" count="3">
      <tableStyleElement type="headerRow" dxfId="5"/>
      <tableStyleElement type="firstRowStripe" dxfId="4"/>
      <tableStyleElement type="secondRowStripe" dxfId="3"/>
    </tableStyle>
    <tableStyle name="Outubro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workbookViewId="0">
      <selection sqref="A1:M1"/>
    </sheetView>
  </sheetViews>
  <sheetFormatPr defaultColWidth="14.42578125" defaultRowHeight="15.75" customHeight="1"/>
  <cols>
    <col min="1" max="1" width="5.5703125" customWidth="1"/>
    <col min="3" max="3" width="9.42578125" customWidth="1"/>
    <col min="4" max="4" width="34.140625" customWidth="1"/>
    <col min="5" max="5" width="29.5703125" customWidth="1"/>
    <col min="6" max="6" width="10.7109375" customWidth="1"/>
    <col min="7" max="7" width="9.42578125" customWidth="1"/>
    <col min="8" max="8" width="10.28515625" customWidth="1"/>
    <col min="9" max="9" width="18.7109375" customWidth="1"/>
    <col min="11" max="11" width="20.7109375" customWidth="1"/>
    <col min="12" max="12" width="12.85546875" customWidth="1"/>
    <col min="13" max="13" width="13.5703125" customWidth="1"/>
  </cols>
  <sheetData>
    <row r="1" spans="1:13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2"/>
      <c r="B4" s="3"/>
      <c r="C4" s="3"/>
      <c r="D4" s="3"/>
      <c r="E4" s="3"/>
      <c r="F4" s="102" t="s">
        <v>1</v>
      </c>
      <c r="G4" s="99"/>
      <c r="H4" s="100"/>
      <c r="I4" s="4" t="s">
        <v>2</v>
      </c>
      <c r="J4" s="5" t="s">
        <v>3</v>
      </c>
      <c r="K4" s="6" t="s">
        <v>4</v>
      </c>
      <c r="L4" s="94" t="s">
        <v>5</v>
      </c>
      <c r="M4" s="96" t="s">
        <v>6</v>
      </c>
    </row>
    <row r="5" spans="1:13">
      <c r="A5" s="4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8" t="s">
        <v>12</v>
      </c>
      <c r="G5" s="8" t="s">
        <v>13</v>
      </c>
      <c r="H5" s="8" t="s">
        <v>14</v>
      </c>
      <c r="I5" s="8" t="s">
        <v>14</v>
      </c>
      <c r="J5" s="5" t="s">
        <v>15</v>
      </c>
      <c r="K5" s="9" t="s">
        <v>16</v>
      </c>
      <c r="L5" s="95"/>
      <c r="M5" s="97"/>
    </row>
    <row r="6" spans="1:13">
      <c r="A6" s="10">
        <v>1</v>
      </c>
      <c r="B6" s="11">
        <v>42979</v>
      </c>
      <c r="C6" s="12">
        <v>0.83333333333333337</v>
      </c>
      <c r="D6" s="13" t="s">
        <v>17</v>
      </c>
      <c r="E6" s="14" t="s">
        <v>18</v>
      </c>
      <c r="F6" s="15">
        <v>330</v>
      </c>
      <c r="G6" s="16">
        <v>440</v>
      </c>
      <c r="H6" s="17">
        <f t="shared" ref="H6:H35" si="0">F6+G6</f>
        <v>770</v>
      </c>
      <c r="I6" s="18">
        <v>633</v>
      </c>
      <c r="J6" s="19">
        <f t="shared" ref="J6:J35" si="1">I6-H6</f>
        <v>-137</v>
      </c>
      <c r="K6" s="20">
        <f t="shared" ref="K6:K36" si="2">I6/H6</f>
        <v>0.82207792207792207</v>
      </c>
      <c r="L6" s="21">
        <v>1523</v>
      </c>
      <c r="M6" s="22">
        <f t="shared" ref="M6:M35" si="3">I6/L6</f>
        <v>0.41562705187130661</v>
      </c>
    </row>
    <row r="7" spans="1:13">
      <c r="A7" s="10">
        <v>2</v>
      </c>
      <c r="B7" s="23">
        <v>42980</v>
      </c>
      <c r="C7" s="24">
        <v>0.5</v>
      </c>
      <c r="D7" s="25" t="s">
        <v>19</v>
      </c>
      <c r="E7" s="14" t="s">
        <v>18</v>
      </c>
      <c r="F7" s="26">
        <v>55</v>
      </c>
      <c r="G7" s="27">
        <v>865</v>
      </c>
      <c r="H7" s="28">
        <f t="shared" si="0"/>
        <v>920</v>
      </c>
      <c r="I7" s="30">
        <v>545</v>
      </c>
      <c r="J7" s="19">
        <f t="shared" si="1"/>
        <v>-375</v>
      </c>
      <c r="K7" s="20">
        <f t="shared" si="2"/>
        <v>0.59239130434782605</v>
      </c>
      <c r="L7" s="29">
        <v>1523</v>
      </c>
      <c r="M7" s="22">
        <f t="shared" si="3"/>
        <v>0.35784635587655944</v>
      </c>
    </row>
    <row r="8" spans="1:13">
      <c r="A8" s="31">
        <v>3</v>
      </c>
      <c r="B8" s="23">
        <v>42980</v>
      </c>
      <c r="C8" s="24">
        <v>0.6875</v>
      </c>
      <c r="D8" s="25" t="s">
        <v>17</v>
      </c>
      <c r="E8" s="32" t="s">
        <v>18</v>
      </c>
      <c r="F8" s="26">
        <v>597</v>
      </c>
      <c r="G8" s="27">
        <v>271</v>
      </c>
      <c r="H8" s="28">
        <f t="shared" si="0"/>
        <v>868</v>
      </c>
      <c r="I8" s="30">
        <v>690</v>
      </c>
      <c r="J8" s="19">
        <f t="shared" si="1"/>
        <v>-178</v>
      </c>
      <c r="K8" s="20">
        <f t="shared" si="2"/>
        <v>0.79493087557603692</v>
      </c>
      <c r="L8" s="29">
        <v>1523</v>
      </c>
      <c r="M8" s="22">
        <f t="shared" si="3"/>
        <v>0.4530531845042679</v>
      </c>
    </row>
    <row r="9" spans="1:13">
      <c r="A9" s="31">
        <v>4</v>
      </c>
      <c r="B9" s="23">
        <v>42981</v>
      </c>
      <c r="C9" s="24">
        <v>0.5</v>
      </c>
      <c r="D9" s="25" t="s">
        <v>21</v>
      </c>
      <c r="E9" s="32" t="s">
        <v>18</v>
      </c>
      <c r="F9" s="26">
        <v>961</v>
      </c>
      <c r="G9" s="27">
        <v>353</v>
      </c>
      <c r="H9" s="28">
        <f t="shared" si="0"/>
        <v>1314</v>
      </c>
      <c r="I9" s="30">
        <v>1138</v>
      </c>
      <c r="J9" s="19">
        <f t="shared" si="1"/>
        <v>-176</v>
      </c>
      <c r="K9" s="20">
        <f t="shared" si="2"/>
        <v>0.86605783866057839</v>
      </c>
      <c r="L9" s="29">
        <v>1523</v>
      </c>
      <c r="M9" s="22">
        <f t="shared" si="3"/>
        <v>0.74720945502298097</v>
      </c>
    </row>
    <row r="10" spans="1:13">
      <c r="A10" s="31">
        <v>5</v>
      </c>
      <c r="B10" s="23">
        <v>42982</v>
      </c>
      <c r="C10" s="24">
        <v>0.75</v>
      </c>
      <c r="D10" s="25" t="s">
        <v>22</v>
      </c>
      <c r="E10" s="32" t="s">
        <v>18</v>
      </c>
      <c r="F10" s="26">
        <v>48</v>
      </c>
      <c r="G10" s="27">
        <v>4</v>
      </c>
      <c r="H10" s="28">
        <f t="shared" si="0"/>
        <v>52</v>
      </c>
      <c r="I10" s="30">
        <v>50</v>
      </c>
      <c r="J10" s="19">
        <f t="shared" si="1"/>
        <v>-2</v>
      </c>
      <c r="K10" s="20">
        <f t="shared" si="2"/>
        <v>0.96153846153846156</v>
      </c>
      <c r="L10" s="29">
        <v>1523</v>
      </c>
      <c r="M10" s="22">
        <f t="shared" si="3"/>
        <v>3.2829940906106372E-2</v>
      </c>
    </row>
    <row r="11" spans="1:13">
      <c r="A11" s="31">
        <v>6</v>
      </c>
      <c r="B11" s="23">
        <v>42983</v>
      </c>
      <c r="C11" s="24">
        <v>0.83333333333333337</v>
      </c>
      <c r="D11" s="25" t="s">
        <v>24</v>
      </c>
      <c r="E11" s="32" t="s">
        <v>18</v>
      </c>
      <c r="F11" s="26">
        <v>683</v>
      </c>
      <c r="G11" s="27">
        <v>571</v>
      </c>
      <c r="H11" s="28">
        <f t="shared" si="0"/>
        <v>1254</v>
      </c>
      <c r="I11" s="30">
        <v>986</v>
      </c>
      <c r="J11" s="19">
        <f t="shared" si="1"/>
        <v>-268</v>
      </c>
      <c r="K11" s="20">
        <f t="shared" si="2"/>
        <v>0.78628389154704947</v>
      </c>
      <c r="L11" s="29">
        <v>1523</v>
      </c>
      <c r="M11" s="22">
        <f t="shared" si="3"/>
        <v>0.64740643466841763</v>
      </c>
    </row>
    <row r="12" spans="1:13">
      <c r="A12" s="31">
        <v>7</v>
      </c>
      <c r="B12" s="23">
        <v>42984</v>
      </c>
      <c r="C12" s="24">
        <v>0.83333333333333337</v>
      </c>
      <c r="D12" s="25" t="s">
        <v>24</v>
      </c>
      <c r="E12" s="32" t="s">
        <v>18</v>
      </c>
      <c r="F12" s="26">
        <v>694</v>
      </c>
      <c r="G12" s="27">
        <v>534</v>
      </c>
      <c r="H12" s="28">
        <f t="shared" si="0"/>
        <v>1228</v>
      </c>
      <c r="I12" s="30">
        <v>952</v>
      </c>
      <c r="J12" s="19">
        <f t="shared" si="1"/>
        <v>-276</v>
      </c>
      <c r="K12" s="20">
        <f t="shared" si="2"/>
        <v>0.77524429967426711</v>
      </c>
      <c r="L12" s="29">
        <v>1523</v>
      </c>
      <c r="M12" s="22">
        <f t="shared" si="3"/>
        <v>0.6250820748522653</v>
      </c>
    </row>
    <row r="13" spans="1:13">
      <c r="A13" s="31">
        <v>8</v>
      </c>
      <c r="B13" s="23">
        <v>42985</v>
      </c>
      <c r="C13" s="24">
        <v>0.83333333333333337</v>
      </c>
      <c r="D13" s="25" t="s">
        <v>25</v>
      </c>
      <c r="E13" s="32" t="s">
        <v>18</v>
      </c>
      <c r="F13" s="26">
        <v>648</v>
      </c>
      <c r="G13" s="27">
        <v>699</v>
      </c>
      <c r="H13" s="28">
        <f t="shared" si="0"/>
        <v>1347</v>
      </c>
      <c r="I13" s="30">
        <v>1108</v>
      </c>
      <c r="J13" s="19">
        <f t="shared" si="1"/>
        <v>-239</v>
      </c>
      <c r="K13" s="20">
        <f t="shared" si="2"/>
        <v>0.82256867112100962</v>
      </c>
      <c r="L13" s="29">
        <v>1523</v>
      </c>
      <c r="M13" s="22">
        <f t="shared" si="3"/>
        <v>0.72751149047931718</v>
      </c>
    </row>
    <row r="14" spans="1:13">
      <c r="A14" s="31">
        <v>9</v>
      </c>
      <c r="B14" s="23">
        <v>42986</v>
      </c>
      <c r="C14" s="24">
        <v>0.83333333333333337</v>
      </c>
      <c r="D14" s="25" t="s">
        <v>24</v>
      </c>
      <c r="E14" s="32" t="s">
        <v>18</v>
      </c>
      <c r="F14" s="26">
        <v>775</v>
      </c>
      <c r="G14" s="27">
        <v>488</v>
      </c>
      <c r="H14" s="28">
        <f t="shared" si="0"/>
        <v>1263</v>
      </c>
      <c r="I14" s="30">
        <v>1013</v>
      </c>
      <c r="J14" s="19">
        <f t="shared" si="1"/>
        <v>-250</v>
      </c>
      <c r="K14" s="20">
        <f t="shared" si="2"/>
        <v>0.80205859065716545</v>
      </c>
      <c r="L14" s="29">
        <v>1523</v>
      </c>
      <c r="M14" s="22">
        <f t="shared" si="3"/>
        <v>0.66513460275771508</v>
      </c>
    </row>
    <row r="15" spans="1:13">
      <c r="A15" s="31">
        <v>10</v>
      </c>
      <c r="B15" s="23">
        <v>42987</v>
      </c>
      <c r="C15" s="24">
        <v>0.5</v>
      </c>
      <c r="D15" s="25" t="s">
        <v>19</v>
      </c>
      <c r="E15" s="32" t="s">
        <v>18</v>
      </c>
      <c r="F15" s="26">
        <v>364</v>
      </c>
      <c r="G15" s="27">
        <v>110</v>
      </c>
      <c r="H15" s="28">
        <f t="shared" si="0"/>
        <v>474</v>
      </c>
      <c r="I15" s="30">
        <v>391</v>
      </c>
      <c r="J15" s="19">
        <f t="shared" si="1"/>
        <v>-83</v>
      </c>
      <c r="K15" s="20">
        <f t="shared" si="2"/>
        <v>0.82489451476793252</v>
      </c>
      <c r="L15" s="29">
        <v>1523</v>
      </c>
      <c r="M15" s="22">
        <f t="shared" si="3"/>
        <v>0.25673013788575183</v>
      </c>
    </row>
    <row r="16" spans="1:13">
      <c r="A16" s="31">
        <v>11</v>
      </c>
      <c r="B16" s="23">
        <v>42987</v>
      </c>
      <c r="C16" s="24">
        <v>0.6875</v>
      </c>
      <c r="D16" s="25" t="s">
        <v>26</v>
      </c>
      <c r="E16" s="32" t="s">
        <v>18</v>
      </c>
      <c r="F16" s="26">
        <v>445</v>
      </c>
      <c r="G16" s="27">
        <v>164</v>
      </c>
      <c r="H16" s="28">
        <f t="shared" si="0"/>
        <v>609</v>
      </c>
      <c r="I16" s="30">
        <v>521</v>
      </c>
      <c r="J16" s="19">
        <f t="shared" si="1"/>
        <v>-88</v>
      </c>
      <c r="K16" s="20">
        <f t="shared" si="2"/>
        <v>0.85550082101806235</v>
      </c>
      <c r="L16" s="29">
        <v>1523</v>
      </c>
      <c r="M16" s="22">
        <f t="shared" si="3"/>
        <v>0.34208798424162834</v>
      </c>
    </row>
    <row r="17" spans="1:13">
      <c r="A17" s="31">
        <v>12</v>
      </c>
      <c r="B17" s="23">
        <v>42988</v>
      </c>
      <c r="C17" s="24">
        <v>0.70833333333333337</v>
      </c>
      <c r="D17" s="25" t="s">
        <v>24</v>
      </c>
      <c r="E17" s="32" t="s">
        <v>18</v>
      </c>
      <c r="F17" s="26">
        <v>941</v>
      </c>
      <c r="G17" s="27">
        <v>462</v>
      </c>
      <c r="H17" s="28">
        <f t="shared" si="0"/>
        <v>1403</v>
      </c>
      <c r="I17" s="30">
        <v>1134</v>
      </c>
      <c r="J17" s="19">
        <f t="shared" si="1"/>
        <v>-269</v>
      </c>
      <c r="K17" s="20">
        <f t="shared" si="2"/>
        <v>0.80826799714896647</v>
      </c>
      <c r="L17" s="29">
        <v>1523</v>
      </c>
      <c r="M17" s="22">
        <f t="shared" si="3"/>
        <v>0.74458305975049244</v>
      </c>
    </row>
    <row r="18" spans="1:13">
      <c r="A18" s="31">
        <v>13</v>
      </c>
      <c r="B18" s="23">
        <v>42992</v>
      </c>
      <c r="C18" s="24">
        <v>0.83333333333333337</v>
      </c>
      <c r="D18" s="25" t="s">
        <v>28</v>
      </c>
      <c r="E18" s="32" t="s">
        <v>27</v>
      </c>
      <c r="F18" s="26">
        <v>11</v>
      </c>
      <c r="G18" s="27">
        <v>36</v>
      </c>
      <c r="H18" s="28">
        <f t="shared" si="0"/>
        <v>47</v>
      </c>
      <c r="I18" s="30">
        <v>37</v>
      </c>
      <c r="J18" s="19">
        <f t="shared" si="1"/>
        <v>-10</v>
      </c>
      <c r="K18" s="20">
        <f t="shared" si="2"/>
        <v>0.78723404255319152</v>
      </c>
      <c r="L18" s="29">
        <v>200</v>
      </c>
      <c r="M18" s="22">
        <f t="shared" si="3"/>
        <v>0.185</v>
      </c>
    </row>
    <row r="19" spans="1:13">
      <c r="A19" s="31">
        <v>14</v>
      </c>
      <c r="B19" s="23">
        <v>42995</v>
      </c>
      <c r="C19" s="24">
        <v>0.5</v>
      </c>
      <c r="D19" s="25" t="s">
        <v>29</v>
      </c>
      <c r="E19" s="32" t="s">
        <v>18</v>
      </c>
      <c r="F19" s="26">
        <v>565</v>
      </c>
      <c r="G19" s="27">
        <v>353</v>
      </c>
      <c r="H19" s="28">
        <f t="shared" si="0"/>
        <v>918</v>
      </c>
      <c r="I19" s="30">
        <v>743</v>
      </c>
      <c r="J19" s="19">
        <f t="shared" si="1"/>
        <v>-175</v>
      </c>
      <c r="K19" s="20">
        <f t="shared" si="2"/>
        <v>0.80936819172113295</v>
      </c>
      <c r="L19" s="29">
        <v>1523</v>
      </c>
      <c r="M19" s="22">
        <f t="shared" si="3"/>
        <v>0.48785292186474066</v>
      </c>
    </row>
    <row r="20" spans="1:13">
      <c r="A20" s="31">
        <v>15</v>
      </c>
      <c r="B20" s="23">
        <v>42995</v>
      </c>
      <c r="C20" s="24">
        <v>0.70833333333333337</v>
      </c>
      <c r="D20" s="25" t="s">
        <v>30</v>
      </c>
      <c r="E20" s="32" t="s">
        <v>18</v>
      </c>
      <c r="F20" s="26">
        <v>1141</v>
      </c>
      <c r="G20" s="27">
        <v>171</v>
      </c>
      <c r="H20" s="28">
        <f t="shared" si="0"/>
        <v>1312</v>
      </c>
      <c r="I20" s="30">
        <v>1158</v>
      </c>
      <c r="J20" s="19">
        <f t="shared" si="1"/>
        <v>-154</v>
      </c>
      <c r="K20" s="20">
        <f t="shared" si="2"/>
        <v>0.88262195121951215</v>
      </c>
      <c r="L20" s="29">
        <v>1523</v>
      </c>
      <c r="M20" s="22">
        <f t="shared" si="3"/>
        <v>0.76034143138542354</v>
      </c>
    </row>
    <row r="21" spans="1:13">
      <c r="A21" s="31">
        <v>16</v>
      </c>
      <c r="B21" s="23">
        <v>42996</v>
      </c>
      <c r="C21" s="24">
        <v>0.75</v>
      </c>
      <c r="D21" s="25" t="s">
        <v>31</v>
      </c>
      <c r="E21" s="32" t="s">
        <v>18</v>
      </c>
      <c r="F21" s="26">
        <v>50</v>
      </c>
      <c r="G21" s="27">
        <v>78</v>
      </c>
      <c r="H21" s="28">
        <f t="shared" si="0"/>
        <v>128</v>
      </c>
      <c r="I21" s="30">
        <v>61</v>
      </c>
      <c r="J21" s="19">
        <f t="shared" si="1"/>
        <v>-67</v>
      </c>
      <c r="K21" s="20">
        <f t="shared" si="2"/>
        <v>0.4765625</v>
      </c>
      <c r="L21" s="29">
        <v>1523</v>
      </c>
      <c r="M21" s="22">
        <f t="shared" si="3"/>
        <v>4.0052527905449768E-2</v>
      </c>
    </row>
    <row r="22" spans="1:13">
      <c r="A22" s="31">
        <v>17</v>
      </c>
      <c r="B22" s="23">
        <v>42997</v>
      </c>
      <c r="C22" s="24">
        <v>0.83333333333333337</v>
      </c>
      <c r="D22" s="25" t="s">
        <v>32</v>
      </c>
      <c r="E22" s="32" t="s">
        <v>27</v>
      </c>
      <c r="F22" s="26">
        <v>6</v>
      </c>
      <c r="G22" s="27">
        <v>35</v>
      </c>
      <c r="H22" s="28">
        <f t="shared" si="0"/>
        <v>41</v>
      </c>
      <c r="I22" s="30">
        <v>27</v>
      </c>
      <c r="J22" s="19">
        <f t="shared" si="1"/>
        <v>-14</v>
      </c>
      <c r="K22" s="20">
        <f t="shared" si="2"/>
        <v>0.65853658536585369</v>
      </c>
      <c r="L22" s="29">
        <v>200</v>
      </c>
      <c r="M22" s="22">
        <f t="shared" si="3"/>
        <v>0.13500000000000001</v>
      </c>
    </row>
    <row r="23" spans="1:13">
      <c r="A23" s="31">
        <v>18</v>
      </c>
      <c r="B23" s="23">
        <v>42999</v>
      </c>
      <c r="C23" s="24">
        <v>0.83333333333333337</v>
      </c>
      <c r="D23" s="25" t="s">
        <v>20</v>
      </c>
      <c r="E23" s="32" t="s">
        <v>18</v>
      </c>
      <c r="F23" s="26">
        <v>324</v>
      </c>
      <c r="G23" s="27">
        <v>963</v>
      </c>
      <c r="H23" s="28">
        <f t="shared" si="0"/>
        <v>1287</v>
      </c>
      <c r="I23" s="30">
        <v>1017</v>
      </c>
      <c r="J23" s="19">
        <f t="shared" si="1"/>
        <v>-270</v>
      </c>
      <c r="K23" s="20">
        <f t="shared" si="2"/>
        <v>0.79020979020979021</v>
      </c>
      <c r="L23" s="29">
        <v>1523</v>
      </c>
      <c r="M23" s="22">
        <f t="shared" si="3"/>
        <v>0.6677609980302035</v>
      </c>
    </row>
    <row r="24" spans="1:13">
      <c r="A24" s="31">
        <v>19</v>
      </c>
      <c r="B24" s="23">
        <v>43000</v>
      </c>
      <c r="C24" s="24">
        <v>0.83333333333333337</v>
      </c>
      <c r="D24" s="25" t="s">
        <v>33</v>
      </c>
      <c r="E24" s="32" t="s">
        <v>18</v>
      </c>
      <c r="F24" s="26">
        <v>700</v>
      </c>
      <c r="G24" s="27">
        <v>433</v>
      </c>
      <c r="H24" s="28">
        <f t="shared" si="0"/>
        <v>1133</v>
      </c>
      <c r="I24" s="30">
        <v>876</v>
      </c>
      <c r="J24" s="19">
        <f t="shared" si="1"/>
        <v>-257</v>
      </c>
      <c r="K24" s="20">
        <f t="shared" si="2"/>
        <v>0.77316857899382174</v>
      </c>
      <c r="L24" s="29">
        <v>1523</v>
      </c>
      <c r="M24" s="22">
        <f t="shared" si="3"/>
        <v>0.57518056467498357</v>
      </c>
    </row>
    <row r="25" spans="1:13">
      <c r="A25" s="31">
        <v>20</v>
      </c>
      <c r="B25" s="23">
        <v>43001</v>
      </c>
      <c r="C25" s="24">
        <v>0.5</v>
      </c>
      <c r="D25" s="25" t="s">
        <v>34</v>
      </c>
      <c r="E25" s="32" t="s">
        <v>18</v>
      </c>
      <c r="F25" s="26">
        <v>424</v>
      </c>
      <c r="G25" s="27">
        <v>480</v>
      </c>
      <c r="H25" s="28">
        <f t="shared" si="0"/>
        <v>904</v>
      </c>
      <c r="I25" s="30">
        <v>615</v>
      </c>
      <c r="J25" s="19">
        <f t="shared" si="1"/>
        <v>-289</v>
      </c>
      <c r="K25" s="20">
        <f t="shared" si="2"/>
        <v>0.68030973451327437</v>
      </c>
      <c r="L25" s="29">
        <v>1523</v>
      </c>
      <c r="M25" s="22">
        <f t="shared" si="3"/>
        <v>0.40380827314510837</v>
      </c>
    </row>
    <row r="26" spans="1:13">
      <c r="A26" s="31">
        <v>21</v>
      </c>
      <c r="B26" s="23">
        <v>43001</v>
      </c>
      <c r="C26" s="24">
        <v>0.83333333333333337</v>
      </c>
      <c r="D26" s="25" t="s">
        <v>33</v>
      </c>
      <c r="E26" s="32" t="s">
        <v>18</v>
      </c>
      <c r="F26" s="26">
        <v>909</v>
      </c>
      <c r="G26" s="27">
        <v>322</v>
      </c>
      <c r="H26" s="28">
        <f t="shared" si="0"/>
        <v>1231</v>
      </c>
      <c r="I26" s="30">
        <v>1063</v>
      </c>
      <c r="J26" s="19">
        <f t="shared" si="1"/>
        <v>-168</v>
      </c>
      <c r="K26" s="20">
        <f t="shared" si="2"/>
        <v>0.86352558895207143</v>
      </c>
      <c r="L26" s="29">
        <v>1523</v>
      </c>
      <c r="M26" s="22">
        <f t="shared" si="3"/>
        <v>0.69796454366382144</v>
      </c>
    </row>
    <row r="27" spans="1:13">
      <c r="A27" s="31">
        <v>22</v>
      </c>
      <c r="B27" s="23">
        <v>43002</v>
      </c>
      <c r="C27" s="24">
        <v>0.5</v>
      </c>
      <c r="D27" s="25" t="s">
        <v>35</v>
      </c>
      <c r="E27" s="32" t="s">
        <v>18</v>
      </c>
      <c r="F27" s="26">
        <v>1247</v>
      </c>
      <c r="G27" s="27">
        <v>183</v>
      </c>
      <c r="H27" s="28">
        <f t="shared" si="0"/>
        <v>1430</v>
      </c>
      <c r="I27" s="30">
        <v>1179</v>
      </c>
      <c r="J27" s="19">
        <f t="shared" si="1"/>
        <v>-251</v>
      </c>
      <c r="K27" s="20">
        <f t="shared" si="2"/>
        <v>0.82447552447552452</v>
      </c>
      <c r="L27" s="29">
        <v>1523</v>
      </c>
      <c r="M27" s="22">
        <f t="shared" si="3"/>
        <v>0.77413000656598818</v>
      </c>
    </row>
    <row r="28" spans="1:13">
      <c r="A28" s="31">
        <v>23</v>
      </c>
      <c r="B28" s="23">
        <v>43002</v>
      </c>
      <c r="C28" s="24">
        <v>0.83333333333333337</v>
      </c>
      <c r="D28" s="25" t="s">
        <v>33</v>
      </c>
      <c r="E28" s="32" t="s">
        <v>18</v>
      </c>
      <c r="F28" s="26">
        <v>883</v>
      </c>
      <c r="G28" s="27">
        <v>430</v>
      </c>
      <c r="H28" s="28">
        <f t="shared" si="0"/>
        <v>1313</v>
      </c>
      <c r="I28" s="30">
        <v>1095</v>
      </c>
      <c r="J28" s="19">
        <f t="shared" si="1"/>
        <v>-218</v>
      </c>
      <c r="K28" s="20">
        <f t="shared" si="2"/>
        <v>0.83396801218583394</v>
      </c>
      <c r="L28" s="29">
        <v>1523</v>
      </c>
      <c r="M28" s="22">
        <f t="shared" si="3"/>
        <v>0.7189757058437295</v>
      </c>
    </row>
    <row r="29" spans="1:13">
      <c r="A29" s="31">
        <v>24</v>
      </c>
      <c r="B29" s="23">
        <v>43004</v>
      </c>
      <c r="C29" s="24">
        <v>0.83333333333333337</v>
      </c>
      <c r="D29" s="25" t="s">
        <v>33</v>
      </c>
      <c r="E29" s="32" t="s">
        <v>18</v>
      </c>
      <c r="F29" s="26">
        <v>855</v>
      </c>
      <c r="G29" s="27">
        <v>301</v>
      </c>
      <c r="H29" s="28">
        <f t="shared" si="0"/>
        <v>1156</v>
      </c>
      <c r="I29" s="30">
        <v>919</v>
      </c>
      <c r="J29" s="19">
        <f t="shared" si="1"/>
        <v>-237</v>
      </c>
      <c r="K29" s="20">
        <f t="shared" si="2"/>
        <v>0.79498269896193774</v>
      </c>
      <c r="L29" s="29">
        <v>1523</v>
      </c>
      <c r="M29" s="22">
        <f t="shared" si="3"/>
        <v>0.60341431385423505</v>
      </c>
    </row>
    <row r="30" spans="1:13">
      <c r="A30" s="31">
        <v>25</v>
      </c>
      <c r="B30" s="23">
        <v>43005</v>
      </c>
      <c r="C30" s="24">
        <v>0.83333333333333337</v>
      </c>
      <c r="D30" s="25" t="s">
        <v>33</v>
      </c>
      <c r="E30" s="32" t="s">
        <v>18</v>
      </c>
      <c r="F30" s="26">
        <v>371</v>
      </c>
      <c r="G30" s="27">
        <v>392</v>
      </c>
      <c r="H30" s="28">
        <f t="shared" si="0"/>
        <v>763</v>
      </c>
      <c r="I30" s="30">
        <v>620</v>
      </c>
      <c r="J30" s="19">
        <f t="shared" si="1"/>
        <v>-143</v>
      </c>
      <c r="K30" s="20">
        <f t="shared" si="2"/>
        <v>0.81258191349934472</v>
      </c>
      <c r="L30" s="29">
        <v>1523</v>
      </c>
      <c r="M30" s="22">
        <f t="shared" si="3"/>
        <v>0.40709126723571898</v>
      </c>
    </row>
    <row r="31" spans="1:13">
      <c r="A31" s="31">
        <v>26</v>
      </c>
      <c r="B31" s="23">
        <v>43006</v>
      </c>
      <c r="C31" s="24">
        <v>0.83333333333333337</v>
      </c>
      <c r="D31" s="25" t="s">
        <v>33</v>
      </c>
      <c r="E31" s="32" t="s">
        <v>18</v>
      </c>
      <c r="F31" s="26">
        <v>819</v>
      </c>
      <c r="G31" s="27">
        <v>283</v>
      </c>
      <c r="H31" s="28">
        <f t="shared" si="0"/>
        <v>1102</v>
      </c>
      <c r="I31" s="30">
        <v>920</v>
      </c>
      <c r="J31" s="19">
        <f t="shared" si="1"/>
        <v>-182</v>
      </c>
      <c r="K31" s="20">
        <f t="shared" si="2"/>
        <v>0.83484573502722326</v>
      </c>
      <c r="L31" s="29">
        <v>1523</v>
      </c>
      <c r="M31" s="22">
        <f t="shared" si="3"/>
        <v>0.60407091267235724</v>
      </c>
    </row>
    <row r="32" spans="1:13">
      <c r="A32" s="31">
        <v>27</v>
      </c>
      <c r="B32" s="23">
        <v>43006</v>
      </c>
      <c r="C32" s="24">
        <v>0.83333333333333337</v>
      </c>
      <c r="D32" s="25" t="s">
        <v>36</v>
      </c>
      <c r="E32" s="32" t="s">
        <v>27</v>
      </c>
      <c r="F32" s="26">
        <v>17</v>
      </c>
      <c r="G32" s="27">
        <v>38</v>
      </c>
      <c r="H32" s="28">
        <f t="shared" si="0"/>
        <v>55</v>
      </c>
      <c r="I32" s="30">
        <v>40</v>
      </c>
      <c r="J32" s="19">
        <f t="shared" si="1"/>
        <v>-15</v>
      </c>
      <c r="K32" s="20">
        <f t="shared" si="2"/>
        <v>0.72727272727272729</v>
      </c>
      <c r="L32" s="29">
        <v>200</v>
      </c>
      <c r="M32" s="22">
        <f t="shared" si="3"/>
        <v>0.2</v>
      </c>
    </row>
    <row r="33" spans="1:13">
      <c r="A33" s="31">
        <v>28</v>
      </c>
      <c r="B33" s="23">
        <v>43007</v>
      </c>
      <c r="C33" s="24">
        <v>0.83333333333333337</v>
      </c>
      <c r="D33" s="25" t="s">
        <v>33</v>
      </c>
      <c r="E33" s="32" t="s">
        <v>18</v>
      </c>
      <c r="F33" s="26">
        <v>987</v>
      </c>
      <c r="G33" s="27">
        <v>314</v>
      </c>
      <c r="H33" s="28">
        <f t="shared" si="0"/>
        <v>1301</v>
      </c>
      <c r="I33" s="30">
        <v>1104</v>
      </c>
      <c r="J33" s="19">
        <f t="shared" si="1"/>
        <v>-197</v>
      </c>
      <c r="K33" s="20">
        <f t="shared" si="2"/>
        <v>0.84857801691006918</v>
      </c>
      <c r="L33" s="29">
        <v>1523</v>
      </c>
      <c r="M33" s="22">
        <f t="shared" si="3"/>
        <v>0.72488509520682864</v>
      </c>
    </row>
    <row r="34" spans="1:13">
      <c r="A34" s="31">
        <v>29</v>
      </c>
      <c r="B34" s="23">
        <v>43008</v>
      </c>
      <c r="C34" s="24">
        <v>0.5</v>
      </c>
      <c r="D34" s="25" t="s">
        <v>38</v>
      </c>
      <c r="E34" s="32" t="s">
        <v>18</v>
      </c>
      <c r="F34" s="26">
        <v>518</v>
      </c>
      <c r="G34" s="27">
        <v>184</v>
      </c>
      <c r="H34" s="28">
        <f t="shared" si="0"/>
        <v>702</v>
      </c>
      <c r="I34" s="30">
        <v>529</v>
      </c>
      <c r="J34" s="19">
        <f t="shared" si="1"/>
        <v>-173</v>
      </c>
      <c r="K34" s="20">
        <f t="shared" si="2"/>
        <v>0.75356125356125359</v>
      </c>
      <c r="L34" s="29">
        <v>1523</v>
      </c>
      <c r="M34" s="22">
        <f t="shared" si="3"/>
        <v>0.34734077478660541</v>
      </c>
    </row>
    <row r="35" spans="1:13">
      <c r="A35" s="31">
        <v>30</v>
      </c>
      <c r="B35" s="33">
        <v>43008</v>
      </c>
      <c r="C35" s="34">
        <v>0.83333333333333337</v>
      </c>
      <c r="D35" s="35" t="s">
        <v>33</v>
      </c>
      <c r="E35" s="32" t="s">
        <v>18</v>
      </c>
      <c r="F35" s="36">
        <v>1005</v>
      </c>
      <c r="G35" s="37">
        <v>394</v>
      </c>
      <c r="H35" s="38">
        <f t="shared" si="0"/>
        <v>1399</v>
      </c>
      <c r="I35" s="39">
        <v>1126</v>
      </c>
      <c r="J35" s="19">
        <f t="shared" si="1"/>
        <v>-273</v>
      </c>
      <c r="K35" s="20">
        <f t="shared" si="2"/>
        <v>0.80486061472480341</v>
      </c>
      <c r="L35" s="29">
        <v>1523</v>
      </c>
      <c r="M35" s="22">
        <f t="shared" si="3"/>
        <v>0.73933026920551548</v>
      </c>
    </row>
    <row r="36" spans="1:13">
      <c r="A36" s="98" t="s">
        <v>14</v>
      </c>
      <c r="B36" s="99"/>
      <c r="C36" s="99"/>
      <c r="D36" s="99"/>
      <c r="E36" s="100"/>
      <c r="F36" s="40">
        <f t="shared" ref="F36:I36" si="4">SUM(F6:F35)</f>
        <v>17373</v>
      </c>
      <c r="G36" s="41">
        <f t="shared" si="4"/>
        <v>10351</v>
      </c>
      <c r="H36" s="41">
        <f t="shared" si="4"/>
        <v>27724</v>
      </c>
      <c r="I36" s="41">
        <f t="shared" si="4"/>
        <v>22290</v>
      </c>
      <c r="J36" s="42">
        <v>-187</v>
      </c>
      <c r="K36" s="43">
        <f t="shared" si="2"/>
        <v>0.80399653729620546</v>
      </c>
      <c r="L36" s="44" t="s">
        <v>39</v>
      </c>
      <c r="M36" s="44" t="s">
        <v>39</v>
      </c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101" t="s">
        <v>40</v>
      </c>
      <c r="C39" s="93"/>
      <c r="D39" s="93"/>
      <c r="E39" s="93"/>
      <c r="F39" s="93"/>
      <c r="G39" s="93"/>
      <c r="H39" s="93"/>
      <c r="I39" s="93"/>
      <c r="J39" s="93"/>
      <c r="K39" s="93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</sheetData>
  <mergeCells count="6">
    <mergeCell ref="A1:M1"/>
    <mergeCell ref="L4:L5"/>
    <mergeCell ref="M4:M5"/>
    <mergeCell ref="A36:E36"/>
    <mergeCell ref="B39:K39"/>
    <mergeCell ref="F4:H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>
      <selection activeCell="I13" sqref="I13"/>
    </sheetView>
  </sheetViews>
  <sheetFormatPr defaultColWidth="14.42578125" defaultRowHeight="15.75" customHeight="1"/>
  <cols>
    <col min="1" max="1" width="6" style="72" bestFit="1" customWidth="1"/>
    <col min="2" max="2" width="30.42578125" style="72" customWidth="1"/>
    <col min="3" max="3" width="7.5703125" style="72" bestFit="1" customWidth="1"/>
    <col min="4" max="4" width="9.28515625" style="72" bestFit="1" customWidth="1"/>
    <col min="5" max="5" width="7.5703125" style="72" bestFit="1" customWidth="1"/>
    <col min="6" max="6" width="2.42578125" style="72" customWidth="1"/>
    <col min="7" max="7" width="5.85546875" style="72" bestFit="1" customWidth="1"/>
    <col min="8" max="8" width="25" style="72" bestFit="1" customWidth="1"/>
    <col min="9" max="9" width="6.5703125" style="72" bestFit="1" customWidth="1"/>
    <col min="10" max="10" width="9.140625" style="72" bestFit="1" customWidth="1"/>
    <col min="11" max="11" width="6.5703125" style="72" bestFit="1" customWidth="1"/>
    <col min="12" max="12" width="12.85546875" style="72" customWidth="1"/>
    <col min="13" max="13" width="13.5703125" style="72" customWidth="1"/>
    <col min="14" max="16384" width="14.42578125" style="72"/>
  </cols>
  <sheetData>
    <row r="1" spans="1:13" ht="15">
      <c r="A1" s="109" t="s">
        <v>58</v>
      </c>
      <c r="B1" s="109"/>
      <c r="C1" s="109"/>
      <c r="D1" s="109"/>
      <c r="E1" s="109"/>
      <c r="F1" s="88"/>
      <c r="G1" s="88"/>
      <c r="H1" s="88"/>
      <c r="I1" s="88"/>
      <c r="J1" s="88"/>
      <c r="K1" s="88"/>
    </row>
    <row r="2" spans="1:13" ht="9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5">
      <c r="A3" s="110" t="s">
        <v>59</v>
      </c>
      <c r="B3" s="111"/>
      <c r="C3" s="111"/>
      <c r="D3" s="111"/>
      <c r="E3" s="112"/>
      <c r="F3" s="76"/>
      <c r="G3" s="103"/>
      <c r="H3" s="103"/>
      <c r="I3" s="86"/>
      <c r="J3" s="86"/>
      <c r="K3" s="86"/>
    </row>
    <row r="4" spans="1:13" ht="15">
      <c r="A4" s="89" t="s">
        <v>41</v>
      </c>
      <c r="B4" s="90" t="s">
        <v>42</v>
      </c>
      <c r="C4" s="90" t="s">
        <v>12</v>
      </c>
      <c r="D4" s="90" t="s">
        <v>13</v>
      </c>
      <c r="E4" s="90" t="s">
        <v>14</v>
      </c>
      <c r="F4" s="75"/>
      <c r="G4" s="104"/>
      <c r="H4" s="104"/>
      <c r="I4" s="86"/>
      <c r="J4" s="86"/>
      <c r="K4" s="86"/>
    </row>
    <row r="5" spans="1:13" ht="15">
      <c r="A5" s="80">
        <v>5</v>
      </c>
      <c r="B5" s="81" t="s">
        <v>43</v>
      </c>
      <c r="C5" s="82">
        <v>3161</v>
      </c>
      <c r="D5" s="82">
        <v>1745</v>
      </c>
      <c r="E5" s="82">
        <v>4906</v>
      </c>
      <c r="F5" s="87"/>
      <c r="G5" s="74"/>
      <c r="H5" s="77"/>
      <c r="I5" s="74"/>
      <c r="J5" s="74"/>
      <c r="K5" s="74"/>
    </row>
    <row r="6" spans="1:13" ht="15">
      <c r="A6" s="80">
        <v>4</v>
      </c>
      <c r="B6" s="91" t="s">
        <v>44</v>
      </c>
      <c r="C6" s="82">
        <v>3093</v>
      </c>
      <c r="D6" s="82">
        <v>1567</v>
      </c>
      <c r="E6" s="82">
        <v>4660</v>
      </c>
      <c r="F6" s="78"/>
      <c r="G6" s="74"/>
      <c r="H6" s="77"/>
      <c r="I6" s="74"/>
      <c r="J6" s="74"/>
      <c r="K6" s="74"/>
    </row>
    <row r="7" spans="1:13" ht="15">
      <c r="A7" s="80">
        <v>8</v>
      </c>
      <c r="B7" s="81" t="s">
        <v>45</v>
      </c>
      <c r="C7" s="82">
        <v>6529</v>
      </c>
      <c r="D7" s="82">
        <v>2547</v>
      </c>
      <c r="E7" s="82">
        <f>+C7+D7</f>
        <v>9076</v>
      </c>
      <c r="F7" s="78"/>
      <c r="G7" s="74"/>
      <c r="H7" s="77"/>
      <c r="I7" s="74"/>
      <c r="J7" s="74"/>
      <c r="K7" s="74"/>
    </row>
    <row r="8" spans="1:13" ht="15">
      <c r="A8" s="80">
        <v>2</v>
      </c>
      <c r="B8" s="81" t="s">
        <v>46</v>
      </c>
      <c r="C8" s="82">
        <v>1229</v>
      </c>
      <c r="D8" s="80">
        <v>165</v>
      </c>
      <c r="E8" s="80">
        <f t="shared" ref="E8:E16" si="0">C8+D8</f>
        <v>1394</v>
      </c>
      <c r="F8" s="78"/>
      <c r="G8" s="74"/>
      <c r="H8" s="77"/>
      <c r="I8" s="74"/>
      <c r="J8" s="74"/>
      <c r="K8" s="74"/>
    </row>
    <row r="9" spans="1:13" ht="15">
      <c r="A9" s="80">
        <v>1</v>
      </c>
      <c r="B9" s="81" t="s">
        <v>47</v>
      </c>
      <c r="C9" s="80">
        <v>963</v>
      </c>
      <c r="D9" s="80">
        <v>324</v>
      </c>
      <c r="E9" s="80">
        <f t="shared" si="0"/>
        <v>1287</v>
      </c>
      <c r="F9" s="78"/>
      <c r="G9" s="74"/>
      <c r="H9" s="77"/>
      <c r="I9" s="74"/>
      <c r="J9" s="74"/>
      <c r="K9" s="74"/>
    </row>
    <row r="10" spans="1:13" ht="15">
      <c r="A10" s="80">
        <v>1</v>
      </c>
      <c r="B10" s="81" t="s">
        <v>48</v>
      </c>
      <c r="C10" s="80">
        <v>961</v>
      </c>
      <c r="D10" s="80">
        <v>353</v>
      </c>
      <c r="E10" s="80">
        <f t="shared" si="0"/>
        <v>1314</v>
      </c>
      <c r="F10" s="78"/>
      <c r="G10" s="74"/>
      <c r="H10" s="77"/>
      <c r="I10" s="74"/>
      <c r="J10" s="74"/>
      <c r="K10" s="74"/>
    </row>
    <row r="11" spans="1:13" ht="15">
      <c r="A11" s="80">
        <v>1</v>
      </c>
      <c r="B11" s="81" t="s">
        <v>37</v>
      </c>
      <c r="C11" s="82">
        <v>1247</v>
      </c>
      <c r="D11" s="80">
        <v>183</v>
      </c>
      <c r="E11" s="80">
        <f t="shared" si="0"/>
        <v>1430</v>
      </c>
      <c r="F11" s="78"/>
      <c r="G11" s="74"/>
      <c r="H11" s="77"/>
      <c r="I11" s="74"/>
      <c r="J11" s="74"/>
      <c r="K11" s="74"/>
    </row>
    <row r="12" spans="1:13" ht="15">
      <c r="A12" s="80">
        <v>2</v>
      </c>
      <c r="B12" s="81" t="s">
        <v>22</v>
      </c>
      <c r="C12" s="80">
        <v>98</v>
      </c>
      <c r="D12" s="80">
        <v>82</v>
      </c>
      <c r="E12" s="80">
        <f t="shared" si="0"/>
        <v>180</v>
      </c>
      <c r="F12" s="78"/>
      <c r="G12" s="74"/>
      <c r="H12" s="77"/>
      <c r="I12" s="74"/>
      <c r="J12" s="74"/>
      <c r="K12" s="74"/>
    </row>
    <row r="13" spans="1:13" ht="15">
      <c r="A13" s="80">
        <v>2</v>
      </c>
      <c r="B13" s="81" t="s">
        <v>49</v>
      </c>
      <c r="C13" s="80">
        <v>28</v>
      </c>
      <c r="D13" s="80">
        <v>74</v>
      </c>
      <c r="E13" s="80">
        <f t="shared" si="0"/>
        <v>102</v>
      </c>
      <c r="F13" s="78"/>
      <c r="G13" s="74"/>
      <c r="H13" s="77"/>
      <c r="I13" s="74"/>
      <c r="J13" s="74"/>
      <c r="K13" s="74"/>
    </row>
    <row r="14" spans="1:13" ht="15">
      <c r="A14" s="80">
        <v>2</v>
      </c>
      <c r="B14" s="83" t="s">
        <v>32</v>
      </c>
      <c r="C14" s="80">
        <v>571</v>
      </c>
      <c r="D14" s="80">
        <v>388</v>
      </c>
      <c r="E14" s="80">
        <f t="shared" si="0"/>
        <v>959</v>
      </c>
      <c r="F14" s="78"/>
      <c r="G14" s="74"/>
      <c r="H14" s="77"/>
      <c r="I14" s="74"/>
      <c r="J14" s="74"/>
      <c r="K14" s="74"/>
    </row>
    <row r="15" spans="1:13" ht="15">
      <c r="A15" s="80">
        <v>1</v>
      </c>
      <c r="B15" s="83" t="s">
        <v>34</v>
      </c>
      <c r="C15" s="80">
        <v>424</v>
      </c>
      <c r="D15" s="80">
        <v>480</v>
      </c>
      <c r="E15" s="80">
        <f t="shared" si="0"/>
        <v>904</v>
      </c>
      <c r="F15" s="78"/>
      <c r="G15" s="74"/>
      <c r="H15" s="77"/>
      <c r="I15" s="74"/>
      <c r="J15" s="74"/>
      <c r="K15" s="74"/>
    </row>
    <row r="16" spans="1:13" ht="15">
      <c r="A16" s="80">
        <v>1</v>
      </c>
      <c r="B16" s="83" t="s">
        <v>50</v>
      </c>
      <c r="C16" s="80">
        <v>518</v>
      </c>
      <c r="D16" s="80">
        <v>184</v>
      </c>
      <c r="E16" s="80">
        <f t="shared" si="0"/>
        <v>702</v>
      </c>
      <c r="F16" s="78"/>
      <c r="G16" s="74"/>
      <c r="H16" s="77"/>
      <c r="I16" s="74"/>
      <c r="J16" s="74"/>
      <c r="K16" s="74"/>
    </row>
    <row r="17" spans="1:13" ht="15">
      <c r="A17" s="80"/>
      <c r="B17" s="84"/>
      <c r="C17" s="80"/>
      <c r="D17" s="80"/>
      <c r="E17" s="80"/>
      <c r="F17" s="78"/>
      <c r="G17" s="74"/>
      <c r="H17" s="77"/>
      <c r="I17" s="74"/>
      <c r="J17" s="74"/>
      <c r="K17" s="74"/>
    </row>
    <row r="18" spans="1:13" ht="15">
      <c r="A18" s="80"/>
      <c r="B18" s="84"/>
      <c r="C18" s="80"/>
      <c r="D18" s="80"/>
      <c r="E18" s="80"/>
      <c r="F18" s="78"/>
      <c r="G18" s="74"/>
      <c r="H18" s="77"/>
      <c r="I18" s="74"/>
      <c r="J18" s="74"/>
      <c r="K18" s="74"/>
    </row>
    <row r="19" spans="1:13" ht="15">
      <c r="A19" s="80"/>
      <c r="B19" s="84"/>
      <c r="C19" s="80"/>
      <c r="D19" s="80"/>
      <c r="E19" s="80"/>
      <c r="F19" s="78"/>
      <c r="G19" s="74"/>
      <c r="H19" s="77"/>
      <c r="I19" s="74"/>
      <c r="J19" s="74"/>
      <c r="K19" s="74"/>
    </row>
    <row r="20" spans="1:13" ht="15">
      <c r="A20" s="80"/>
      <c r="B20" s="84"/>
      <c r="C20" s="80"/>
      <c r="D20" s="80"/>
      <c r="E20" s="80"/>
      <c r="F20" s="78"/>
      <c r="G20" s="74"/>
      <c r="H20" s="77"/>
      <c r="I20" s="74"/>
      <c r="J20" s="74"/>
      <c r="K20" s="74"/>
    </row>
    <row r="21" spans="1:13" ht="15">
      <c r="A21" s="80"/>
      <c r="B21" s="84"/>
      <c r="C21" s="80"/>
      <c r="D21" s="80"/>
      <c r="E21" s="80"/>
      <c r="F21" s="78"/>
      <c r="G21" s="74"/>
      <c r="H21" s="77"/>
      <c r="I21" s="74"/>
      <c r="J21" s="74"/>
      <c r="K21" s="74"/>
    </row>
    <row r="22" spans="1:13" ht="15">
      <c r="A22" s="80"/>
      <c r="B22" s="84"/>
      <c r="C22" s="80"/>
      <c r="D22" s="80"/>
      <c r="E22" s="80"/>
      <c r="F22" s="78"/>
      <c r="G22" s="74"/>
      <c r="H22" s="77"/>
      <c r="I22" s="74"/>
      <c r="J22" s="74"/>
      <c r="K22" s="74"/>
    </row>
    <row r="23" spans="1:13" ht="15">
      <c r="A23" s="80"/>
      <c r="B23" s="84"/>
      <c r="C23" s="80"/>
      <c r="D23" s="80"/>
      <c r="E23" s="80"/>
      <c r="F23" s="78"/>
      <c r="G23" s="74"/>
      <c r="H23" s="77"/>
      <c r="I23" s="74"/>
      <c r="J23" s="74"/>
      <c r="K23" s="74"/>
    </row>
    <row r="24" spans="1:13" ht="15">
      <c r="A24" s="80"/>
      <c r="B24" s="84"/>
      <c r="C24" s="80"/>
      <c r="D24" s="80"/>
      <c r="E24" s="80"/>
      <c r="F24" s="78"/>
      <c r="G24" s="74"/>
      <c r="H24" s="77"/>
      <c r="I24" s="74"/>
      <c r="J24" s="77"/>
      <c r="K24" s="74"/>
    </row>
    <row r="25" spans="1:13" ht="15">
      <c r="A25" s="105" t="s">
        <v>14</v>
      </c>
      <c r="B25" s="106"/>
      <c r="C25" s="82">
        <f>SUM(C5:C24)</f>
        <v>18822</v>
      </c>
      <c r="D25" s="82">
        <f>SUM(D5:D24)</f>
        <v>8092</v>
      </c>
      <c r="E25" s="82">
        <f>SUM(E5:E24)</f>
        <v>26914</v>
      </c>
      <c r="F25" s="78"/>
      <c r="G25" s="74"/>
      <c r="H25" s="74"/>
      <c r="I25" s="74"/>
      <c r="J25" s="74"/>
      <c r="K25" s="74"/>
    </row>
    <row r="26" spans="1:13" ht="15">
      <c r="A26" s="74"/>
      <c r="B26" s="74"/>
      <c r="C26" s="74"/>
      <c r="D26" s="74"/>
      <c r="E26" s="74"/>
      <c r="F26" s="74"/>
      <c r="G26" s="74"/>
      <c r="H26" s="74"/>
      <c r="I26" s="85"/>
      <c r="J26" s="85"/>
      <c r="K26" s="85"/>
    </row>
    <row r="27" spans="1:13" ht="1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3"/>
      <c r="M27" s="73"/>
    </row>
    <row r="28" spans="1:13" ht="15">
      <c r="A28" s="74"/>
      <c r="B28" s="107"/>
      <c r="C28" s="108"/>
      <c r="D28" s="108"/>
      <c r="E28" s="108"/>
      <c r="F28" s="108"/>
      <c r="G28" s="108"/>
      <c r="H28" s="108"/>
      <c r="I28" s="108"/>
      <c r="J28" s="108"/>
      <c r="K28" s="108"/>
      <c r="L28" s="73"/>
      <c r="M28" s="73"/>
    </row>
    <row r="29" spans="1:13" ht="1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</row>
    <row r="30" spans="1:13" ht="15.75" customHeight="1">
      <c r="A30" s="79"/>
      <c r="B30" s="79"/>
    </row>
    <row r="31" spans="1:13" ht="15.75" customHeight="1">
      <c r="A31" s="79"/>
      <c r="B31" s="79"/>
    </row>
    <row r="32" spans="1:13" ht="15.75" customHeight="1">
      <c r="A32" s="79"/>
      <c r="B32" s="79"/>
    </row>
    <row r="33" spans="1:2" ht="15.75" customHeight="1">
      <c r="A33" s="79"/>
      <c r="B33" s="79"/>
    </row>
    <row r="34" spans="1:2" ht="15.75" customHeight="1">
      <c r="B34" s="79"/>
    </row>
    <row r="35" spans="1:2" ht="15.75" customHeight="1">
      <c r="B35" s="79"/>
    </row>
    <row r="36" spans="1:2" ht="15.75" customHeight="1">
      <c r="B36" s="79"/>
    </row>
  </sheetData>
  <mergeCells count="6">
    <mergeCell ref="G3:G4"/>
    <mergeCell ref="H3:H4"/>
    <mergeCell ref="A25:B25"/>
    <mergeCell ref="B28:K28"/>
    <mergeCell ref="A1:E1"/>
    <mergeCell ref="A3:E3"/>
  </mergeCells>
  <printOptions horizontalCentered="1"/>
  <pageMargins left="1.2204724409448819" right="1.2204724409448819" top="1.3385826771653544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K17" sqref="K17"/>
    </sheetView>
  </sheetViews>
  <sheetFormatPr defaultColWidth="9.140625" defaultRowHeight="12.75"/>
  <cols>
    <col min="1" max="1" width="5.85546875" bestFit="1" customWidth="1"/>
    <col min="2" max="2" width="25" bestFit="1" customWidth="1"/>
    <col min="3" max="3" width="9.42578125" customWidth="1"/>
    <col min="4" max="4" width="11.85546875" customWidth="1"/>
    <col min="5" max="5" width="12.42578125" customWidth="1"/>
  </cols>
  <sheetData>
    <row r="1" spans="1:5" ht="15.75" thickBot="1">
      <c r="A1" s="57" t="s">
        <v>41</v>
      </c>
      <c r="B1" s="45" t="s">
        <v>42</v>
      </c>
      <c r="C1" s="54" t="s">
        <v>12</v>
      </c>
      <c r="D1" s="54" t="s">
        <v>13</v>
      </c>
      <c r="E1" s="69" t="s">
        <v>14</v>
      </c>
    </row>
    <row r="2" spans="1:5" ht="15.75" thickBot="1">
      <c r="A2" s="51">
        <v>8</v>
      </c>
      <c r="B2" s="46" t="s">
        <v>43</v>
      </c>
      <c r="C2" s="62">
        <f>3161+729</f>
        <v>3890</v>
      </c>
      <c r="D2" s="64">
        <f>1745+1398</f>
        <v>3143</v>
      </c>
      <c r="E2" s="51">
        <f>+C2+D2</f>
        <v>7033</v>
      </c>
    </row>
    <row r="3" spans="1:5" ht="15.75" thickBot="1">
      <c r="A3" s="58">
        <v>4</v>
      </c>
      <c r="B3" s="47" t="s">
        <v>44</v>
      </c>
      <c r="C3" s="52">
        <v>3093</v>
      </c>
      <c r="D3" s="49">
        <v>1567</v>
      </c>
      <c r="E3" s="51">
        <f t="shared" ref="E3:E21" si="0">+C3+D3</f>
        <v>4660</v>
      </c>
    </row>
    <row r="4" spans="1:5" ht="15.75" thickBot="1">
      <c r="A4" s="59">
        <v>8</v>
      </c>
      <c r="B4" s="47" t="s">
        <v>45</v>
      </c>
      <c r="C4" s="67">
        <v>6529</v>
      </c>
      <c r="D4" s="68">
        <v>2547</v>
      </c>
      <c r="E4" s="51">
        <f t="shared" si="0"/>
        <v>9076</v>
      </c>
    </row>
    <row r="5" spans="1:5" ht="15.75" thickBot="1">
      <c r="A5" s="58">
        <v>3</v>
      </c>
      <c r="B5" s="47" t="s">
        <v>46</v>
      </c>
      <c r="C5" s="53">
        <f>1229+672</f>
        <v>1901</v>
      </c>
      <c r="D5" s="50">
        <f>165+128</f>
        <v>293</v>
      </c>
      <c r="E5" s="51">
        <f t="shared" si="0"/>
        <v>2194</v>
      </c>
    </row>
    <row r="6" spans="1:5" ht="15.75" thickBot="1">
      <c r="A6" s="58">
        <v>2</v>
      </c>
      <c r="B6" s="47" t="s">
        <v>47</v>
      </c>
      <c r="C6" s="53">
        <f>963+827</f>
        <v>1790</v>
      </c>
      <c r="D6" s="50">
        <f>324+531</f>
        <v>855</v>
      </c>
      <c r="E6" s="51">
        <f t="shared" si="0"/>
        <v>2645</v>
      </c>
    </row>
    <row r="7" spans="1:5" ht="15.75" thickBot="1">
      <c r="A7" s="58">
        <v>2</v>
      </c>
      <c r="B7" s="47" t="s">
        <v>48</v>
      </c>
      <c r="C7" s="53">
        <f>961+894</f>
        <v>1855</v>
      </c>
      <c r="D7" s="50">
        <f>353+490</f>
        <v>843</v>
      </c>
      <c r="E7" s="51">
        <f t="shared" si="0"/>
        <v>2698</v>
      </c>
    </row>
    <row r="8" spans="1:5" ht="15.75" thickBot="1">
      <c r="A8" s="58">
        <v>2</v>
      </c>
      <c r="B8" s="47" t="s">
        <v>37</v>
      </c>
      <c r="C8" s="52">
        <f>1247+1113</f>
        <v>2360</v>
      </c>
      <c r="D8" s="50">
        <f>183+235</f>
        <v>418</v>
      </c>
      <c r="E8" s="51">
        <f t="shared" si="0"/>
        <v>2778</v>
      </c>
    </row>
    <row r="9" spans="1:5" ht="15.75" thickBot="1">
      <c r="A9" s="58">
        <v>2</v>
      </c>
      <c r="B9" s="47" t="s">
        <v>22</v>
      </c>
      <c r="C9" s="53">
        <v>98</v>
      </c>
      <c r="D9" s="50">
        <v>82</v>
      </c>
      <c r="E9" s="51">
        <f t="shared" si="0"/>
        <v>180</v>
      </c>
    </row>
    <row r="10" spans="1:5" ht="15.75" thickBot="1">
      <c r="A10" s="59">
        <v>4</v>
      </c>
      <c r="B10" s="47" t="s">
        <v>49</v>
      </c>
      <c r="C10" s="53">
        <f>28+168</f>
        <v>196</v>
      </c>
      <c r="D10" s="50">
        <f>74+91</f>
        <v>165</v>
      </c>
      <c r="E10" s="51">
        <f t="shared" si="0"/>
        <v>361</v>
      </c>
    </row>
    <row r="11" spans="1:5" ht="15.75" thickBot="1">
      <c r="A11" s="59">
        <v>2</v>
      </c>
      <c r="B11" s="48" t="s">
        <v>32</v>
      </c>
      <c r="C11" s="53">
        <v>571</v>
      </c>
      <c r="D11" s="50">
        <v>388</v>
      </c>
      <c r="E11" s="51">
        <f t="shared" si="0"/>
        <v>959</v>
      </c>
    </row>
    <row r="12" spans="1:5" ht="15.75" thickBot="1">
      <c r="A12" s="59">
        <v>1</v>
      </c>
      <c r="B12" s="48" t="s">
        <v>34</v>
      </c>
      <c r="C12" s="53">
        <v>424</v>
      </c>
      <c r="D12" s="50">
        <v>480</v>
      </c>
      <c r="E12" s="51">
        <f t="shared" si="0"/>
        <v>904</v>
      </c>
    </row>
    <row r="13" spans="1:5" ht="15.75" thickBot="1">
      <c r="A13" s="59">
        <v>1</v>
      </c>
      <c r="B13" s="48" t="s">
        <v>50</v>
      </c>
      <c r="C13" s="53">
        <v>518</v>
      </c>
      <c r="D13" s="50">
        <v>184</v>
      </c>
      <c r="E13" s="51">
        <f t="shared" si="0"/>
        <v>702</v>
      </c>
    </row>
    <row r="14" spans="1:5" ht="15.75" thickBot="1">
      <c r="A14" s="58">
        <v>6</v>
      </c>
      <c r="B14" s="60" t="s">
        <v>51</v>
      </c>
      <c r="C14" s="52">
        <v>4171</v>
      </c>
      <c r="D14" s="49">
        <v>2578</v>
      </c>
      <c r="E14" s="51">
        <f t="shared" si="0"/>
        <v>6749</v>
      </c>
    </row>
    <row r="15" spans="1:5" ht="15.75" thickBot="1">
      <c r="A15" s="58">
        <v>2</v>
      </c>
      <c r="B15" s="60" t="s">
        <v>23</v>
      </c>
      <c r="C15" s="63">
        <v>0</v>
      </c>
      <c r="D15" s="49">
        <v>2920</v>
      </c>
      <c r="E15" s="51">
        <f t="shared" si="0"/>
        <v>2920</v>
      </c>
    </row>
    <row r="16" spans="1:5" ht="15.75" thickBot="1">
      <c r="A16" s="58">
        <v>1</v>
      </c>
      <c r="B16" s="60" t="s">
        <v>56</v>
      </c>
      <c r="C16" s="53">
        <v>145</v>
      </c>
      <c r="D16" s="50">
        <v>81</v>
      </c>
      <c r="E16" s="51">
        <f t="shared" si="0"/>
        <v>226</v>
      </c>
    </row>
    <row r="17" spans="1:5" ht="15.75" thickBot="1">
      <c r="A17" s="58">
        <v>1</v>
      </c>
      <c r="B17" s="60" t="s">
        <v>52</v>
      </c>
      <c r="C17" s="52">
        <v>583</v>
      </c>
      <c r="D17" s="50">
        <v>106</v>
      </c>
      <c r="E17" s="51">
        <f t="shared" si="0"/>
        <v>689</v>
      </c>
    </row>
    <row r="18" spans="1:5" ht="15.75" thickBot="1">
      <c r="A18" s="58">
        <v>1</v>
      </c>
      <c r="B18" s="60" t="s">
        <v>53</v>
      </c>
      <c r="C18" s="53">
        <v>979</v>
      </c>
      <c r="D18" s="50">
        <v>218</v>
      </c>
      <c r="E18" s="51">
        <f t="shared" si="0"/>
        <v>1197</v>
      </c>
    </row>
    <row r="19" spans="1:5" ht="15.75" thickBot="1">
      <c r="A19" s="58">
        <v>1</v>
      </c>
      <c r="B19" s="60" t="s">
        <v>57</v>
      </c>
      <c r="C19" s="53">
        <v>362</v>
      </c>
      <c r="D19" s="50">
        <v>488</v>
      </c>
      <c r="E19" s="51">
        <f t="shared" si="0"/>
        <v>850</v>
      </c>
    </row>
    <row r="20" spans="1:5" ht="15.75" thickBot="1">
      <c r="A20" s="58">
        <v>1</v>
      </c>
      <c r="B20" s="60" t="s">
        <v>54</v>
      </c>
      <c r="C20" s="53"/>
      <c r="D20" s="49">
        <v>1460</v>
      </c>
      <c r="E20" s="51">
        <f t="shared" si="0"/>
        <v>1460</v>
      </c>
    </row>
    <row r="21" spans="1:5" ht="15.75" thickBot="1">
      <c r="A21" s="55">
        <v>1</v>
      </c>
      <c r="B21" s="61" t="s">
        <v>55</v>
      </c>
      <c r="C21" s="65">
        <v>563</v>
      </c>
      <c r="D21" s="66">
        <v>341</v>
      </c>
      <c r="E21" s="51">
        <f t="shared" si="0"/>
        <v>904</v>
      </c>
    </row>
    <row r="22" spans="1:5" ht="15.75" thickBot="1">
      <c r="A22" s="71">
        <f>SUM(A2:A21)</f>
        <v>53</v>
      </c>
      <c r="B22" s="70"/>
      <c r="C22" s="56">
        <f>SUM(C2:C21)</f>
        <v>30028</v>
      </c>
      <c r="D22" s="56">
        <f>SUM(D2:D21)</f>
        <v>19157</v>
      </c>
      <c r="E22" s="56">
        <f>SUM(E2:E21)</f>
        <v>49185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Setembro</vt:lpstr>
      <vt:lpstr>Outubro</vt:lpstr>
      <vt:lpstr>Plan1</vt:lpstr>
      <vt:lpstr>Outubro!Area_de_impressao</vt:lpstr>
      <vt:lpstr>Plan1!Area_de_impressao</vt:lpstr>
      <vt:lpstr>Setembro!Area_de_impressao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Helios Ramon Villa Bazan</dc:creator>
  <cp:lastModifiedBy>d847551</cp:lastModifiedBy>
  <cp:lastPrinted>2017-11-27T15:27:32Z</cp:lastPrinted>
  <dcterms:created xsi:type="dcterms:W3CDTF">2017-11-01T13:36:04Z</dcterms:created>
  <dcterms:modified xsi:type="dcterms:W3CDTF">2018-11-27T18:28:55Z</dcterms:modified>
</cp:coreProperties>
</file>