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6 JUNHO\"/>
    </mc:Choice>
  </mc:AlternateContent>
  <xr:revisionPtr revIDLastSave="0" documentId="13_ncr:1_{C0FB6A62-4FE5-433B-88B9-6FEE2D3052E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lancete Financeiro" sheetId="2" r:id="rId1"/>
    <sheet name="Planilha2" sheetId="4" r:id="rId2"/>
  </sheets>
  <definedNames>
    <definedName name="_xlnm.Print_Area" localSheetId="0">'Balancete Financeiro'!$B$3:$Q$33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4" i="2" l="1"/>
  <c r="C24" i="4"/>
  <c r="C18" i="4" s="1"/>
  <c r="C26" i="4"/>
  <c r="C12" i="4"/>
  <c r="C9" i="4"/>
  <c r="H24" i="2"/>
  <c r="P23" i="2"/>
  <c r="C5" i="4"/>
  <c r="C34" i="4" l="1"/>
  <c r="H22" i="2"/>
  <c r="Q23" i="2" l="1"/>
  <c r="Q20" i="2"/>
  <c r="Q16" i="2"/>
  <c r="I21" i="2"/>
  <c r="I20" i="2"/>
  <c r="P22" i="2" l="1"/>
  <c r="I22" i="2" l="1"/>
  <c r="I17" i="2"/>
  <c r="I15" i="2"/>
  <c r="I13" i="2"/>
  <c r="I11" i="2"/>
  <c r="Q22" i="2"/>
  <c r="Q17" i="2"/>
  <c r="Q15" i="2"/>
  <c r="Q10" i="2"/>
  <c r="I10" i="2" l="1"/>
  <c r="I25" i="2" s="1"/>
  <c r="Q25" i="2"/>
  <c r="P10" i="2"/>
  <c r="H11" i="2"/>
  <c r="H15" i="2"/>
  <c r="P15" i="2"/>
  <c r="H17" i="2"/>
  <c r="P17" i="2"/>
  <c r="P25" i="2" l="1"/>
  <c r="H13" i="2"/>
  <c r="H10" i="2" s="1"/>
  <c r="H25" i="2" s="1"/>
  <c r="P2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tc={BA5714B2-5C3C-46C9-A93C-E83DA05D1225}</author>
    <author>tc={9B3C56B9-A7D2-439C-AF3D-34AA3B6A09CA}</author>
    <author>tc={9A200047-73CA-4F3C-B58A-48301D5563B2}</author>
    <author>tc={A03C425C-0B00-4338-849E-21D61C9EBFA9}</author>
    <author>tc={5BFB977B-9117-4962-AE6A-B210919DB7A7}</author>
    <author>tc={10E832A6-CC70-47FD-9BD2-0961AC67B012}</author>
    <author>tc={E210474E-1F1A-435C-BE78-F0559A451BF7}</author>
    <author>tc={C18B0F79-75A0-4277-A93E-E41855B2AF0B}</author>
    <author>tc={5056DD81-7896-4B2C-B1CF-DF58CF025357}</author>
    <author>tc={D80767D4-C398-473C-B541-ECF83B2EC739}</author>
    <author>tc={30AC4885-7A3B-4B9F-A107-54578993BF98}</author>
  </authors>
  <commentList>
    <comment ref="H14" authorId="0" shapeId="0" xr:uid="{BA5714B2-5C3C-46C9-A93C-E83DA05D122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I20" authorId="1" shapeId="0" xr:uid="{9B3C56B9-A7D2-439C-AF3D-34AA3B6A09CA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20" authorId="2" shapeId="0" xr:uid="{9A200047-73CA-4F3C-B58A-48301D5563B2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  <comment ref="Q20" authorId="3" shapeId="0" xr:uid="{A03C425C-0B00-4338-849E-21D61C9EBFA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I21" authorId="4" shapeId="0" xr:uid="{5BFB977B-9117-4962-AE6A-B210919DB7A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P21" authorId="5" shapeId="0" xr:uid="{10E832A6-CC70-47FD-9BD2-0961AC67B01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Q21" authorId="6" shapeId="0" xr:uid="{E210474E-1F1A-435C-BE78-F0559A451BF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P23" authorId="7" shapeId="0" xr:uid="{C18B0F79-75A0-4277-A93E-E41855B2AF0B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
Responder:
    348,38 da aplicação n foi transferido 
</t>
      </text>
    </comment>
    <comment ref="Q23" authorId="8" shapeId="0" xr:uid="{5056DD81-7896-4B2C-B1CF-DF58CF02535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H24" authorId="9" shapeId="0" xr:uid="{D80767D4-C398-473C-B541-ECF83B2EC73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24" authorId="10" shapeId="0" xr:uid="{30AC4885-7A3B-4B9F-A107-54578993BF98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<sst xmlns="http://schemas.openxmlformats.org/spreadsheetml/2006/main" count="83" uniqueCount="55">
  <si>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</si>
  <si>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</si>
  <si>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</si>
  <si>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</si>
  <si>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</si>
  <si>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</si>
  <si>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</si>
  <si>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</si>
  <si>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</si>
  <si>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</si>
  <si>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</si>
  <si>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</si>
  <si>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</si>
  <si>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</si>
  <si>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</si>
  <si>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</si>
  <si>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</si>
  <si>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</si>
  <si>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</si>
  <si>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</si>
  <si>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</si>
  <si>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</si>
  <si>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</si>
  <si>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</si>
  <si>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</si>
  <si>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</si>
  <si>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</si>
  <si>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</si>
  <si>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</si>
  <si>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</si>
  <si>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</si>
  <si>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</si>
  <si>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 DE CULTURA</t>
  </si>
  <si>
    <t>SMC - CAF</t>
  </si>
  <si>
    <t>RF 755.057-0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</si>
  <si>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</si>
  <si>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 xml:space="preserve">ROBERTO ALVES BATALHA </t>
  </si>
  <si>
    <t>CONTADOR CRC 1SP183475/O2</t>
  </si>
  <si>
    <t>(-) DRD</t>
  </si>
  <si>
    <t>OUTROS PAGAMENTOS EXTRAORÇAMENTÁRIOS</t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</si>
  <si>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</t>
    </r>
  </si>
  <si>
    <t>COMPOSIÇÃO DAS CONTAS</t>
  </si>
  <si>
    <t>Valores</t>
  </si>
  <si>
    <t xml:space="preserve">OUTROS RECEBIMENTOS EXTRAORÇAMENTÁRIOS </t>
  </si>
  <si>
    <t>para conta do FEPAC</t>
  </si>
  <si>
    <t>19/01/2023 Transferências de recursos referentes aos DAMS recolhidos até 31/12/2022 da conta do Tesouro Municipal</t>
  </si>
  <si>
    <t>(+) Arrecadação SAF 39218</t>
  </si>
  <si>
    <t>(+) Arrecadação SAF 43287</t>
  </si>
  <si>
    <t xml:space="preserve">(=) DEPÓSITOS RESTITUÍVEIS E VALORES VINCULADOS </t>
  </si>
  <si>
    <t>BALANCETE FINANCEIRO DE JUNHO/2023</t>
  </si>
  <si>
    <r>
      <t xml:space="preserve">Nota Explicativa 2: </t>
    </r>
    <r>
      <rPr>
        <sz val="10"/>
        <rFont val="Calibri"/>
        <family val="2"/>
        <scheme val="minor"/>
      </rPr>
      <t>Valores arrecadados até 30/06/2023 referentes aos DAMSP ainda não transferidos à conta do FEPAC.</t>
    </r>
  </si>
  <si>
    <t>DEPÓSITOS RESTITUÍVEIS E VALORES VINCULADOS ²</t>
  </si>
  <si>
    <t>DEPÓSITOS RESTITUÍVEIS E VALORES VINCULADOS ¹</t>
  </si>
  <si>
    <t>06/06/2023 Transferências de recursos referentes aos DAMSP recolhidos até 30/04/2023 da conta do Tesouro Municipal</t>
  </si>
  <si>
    <r>
      <t xml:space="preserve">Nota Explicativa 1: </t>
    </r>
    <r>
      <rPr>
        <sz val="10"/>
        <rFont val="Calibri"/>
        <family val="2"/>
        <scheme val="minor"/>
      </rPr>
      <t>Valores transferidos à conta do FEPAC até 30/04/2023 referentes aos DAMSP, incluindo o valor arrcadado no exercício anterior de 12/2022.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</si>
</sst>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  <numFmt numFmtId="167" formatCode="&quot;R$&quot;\ #,##0.00"/>
  </numFmts>
  <fonts count="21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>
      <alignment vertical="top"/>
    </xf>
  </cellStyleXfs>
  <cellXfs count="136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164" fontId="8" fillId="0" borderId="9" xfId="0" applyNumberFormat="1" applyFont="1" applyBorder="1" applyAlignment="1">
      <alignment vertical="center"/>
    </xf>
    <xf numFmtId="164" fontId="6" fillId="0" borderId="14" xfId="4" applyNumberFormat="1" applyFont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3" fontId="3" fillId="0" borderId="7" xfId="6" applyFont="1" applyFill="1" applyBorder="1" applyAlignment="1">
      <alignment vertical="center"/>
    </xf>
    <xf numFmtId="0" fontId="11" fillId="0" borderId="0" xfId="0" applyFont="1" applyAlignment="1">
      <alignment horizontal="left" vertical="center" wrapText="1" readingOrder="1"/>
    </xf>
    <xf numFmtId="0" fontId="3" fillId="0" borderId="0" xfId="0" applyFont="1">
      <alignment vertical="top"/>
    </xf>
    <xf numFmtId="0" fontId="0" fillId="2" borderId="0" xfId="0" applyFill="1">
      <alignment vertical="top"/>
    </xf>
    <xf numFmtId="0" fontId="19" fillId="2" borderId="16" xfId="0" applyFont="1" applyFill="1" applyBorder="1" applyAlignment="1">
      <alignment horizontal="center" vertical="top"/>
    </xf>
    <xf numFmtId="0" fontId="19" fillId="2" borderId="17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19" fillId="2" borderId="18" xfId="0" applyFont="1" applyFill="1" applyBorder="1">
      <alignment vertical="top"/>
    </xf>
    <xf numFmtId="8" fontId="19" fillId="2" borderId="19" xfId="0" applyNumberFormat="1" applyFont="1" applyFill="1" applyBorder="1">
      <alignment vertical="top"/>
    </xf>
    <xf numFmtId="0" fontId="3" fillId="2" borderId="19" xfId="0" applyFont="1" applyFill="1" applyBorder="1">
      <alignment vertical="top"/>
    </xf>
    <xf numFmtId="0" fontId="3" fillId="2" borderId="18" xfId="0" applyFont="1" applyFill="1" applyBorder="1">
      <alignment vertical="top"/>
    </xf>
    <xf numFmtId="8" fontId="3" fillId="2" borderId="19" xfId="0" applyNumberFormat="1" applyFont="1" applyFill="1" applyBorder="1">
      <alignment vertical="top"/>
    </xf>
    <xf numFmtId="0" fontId="3" fillId="2" borderId="20" xfId="0" applyFont="1" applyFill="1" applyBorder="1">
      <alignment vertical="top"/>
    </xf>
    <xf numFmtId="8" fontId="3" fillId="2" borderId="21" xfId="0" applyNumberFormat="1" applyFont="1" applyFill="1" applyBorder="1">
      <alignment vertical="top"/>
    </xf>
    <xf numFmtId="17" fontId="3" fillId="2" borderId="18" xfId="0" applyNumberFormat="1" applyFont="1" applyFill="1" applyBorder="1" applyAlignment="1">
      <alignment horizontal="left" vertical="top"/>
    </xf>
    <xf numFmtId="8" fontId="0" fillId="2" borderId="19" xfId="0" applyNumberFormat="1" applyFill="1" applyBorder="1">
      <alignment vertical="top"/>
    </xf>
    <xf numFmtId="0" fontId="0" fillId="2" borderId="18" xfId="0" applyFill="1" applyBorder="1">
      <alignment vertical="top"/>
    </xf>
    <xf numFmtId="0" fontId="0" fillId="2" borderId="19" xfId="0" applyFill="1" applyBorder="1">
      <alignment vertical="top"/>
    </xf>
    <xf numFmtId="17" fontId="0" fillId="2" borderId="18" xfId="0" applyNumberFormat="1" applyFill="1" applyBorder="1" applyAlignment="1">
      <alignment horizontal="left" vertical="top"/>
    </xf>
    <xf numFmtId="167" fontId="0" fillId="2" borderId="19" xfId="0" applyNumberFormat="1" applyFill="1" applyBorder="1">
      <alignment vertical="top"/>
    </xf>
    <xf numFmtId="167" fontId="3" fillId="2" borderId="19" xfId="0" applyNumberFormat="1" applyFont="1" applyFill="1" applyBorder="1">
      <alignment vertical="top"/>
    </xf>
    <xf numFmtId="0" fontId="0" fillId="2" borderId="18" xfId="0" applyFill="1" applyBorder="1" applyAlignment="1">
      <alignment horizontal="left" vertical="top"/>
    </xf>
    <xf numFmtId="0" fontId="0" fillId="2" borderId="20" xfId="0" applyFill="1" applyBorder="1">
      <alignment vertical="top"/>
    </xf>
    <xf numFmtId="0" fontId="0" fillId="2" borderId="21" xfId="0" applyFill="1" applyBorder="1">
      <alignment vertical="top"/>
    </xf>
    <xf numFmtId="0" fontId="19" fillId="2" borderId="16" xfId="0" applyFont="1" applyFill="1" applyBorder="1">
      <alignment vertical="top"/>
    </xf>
    <xf numFmtId="8" fontId="19" fillId="2" borderId="17" xfId="0" applyNumberFormat="1" applyFont="1" applyFill="1" applyBorder="1">
      <alignment vertical="top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 wrapText="1" readingOrder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</cellXfs>
  <cellStyles count="12">
    <cellStyle name="Normal" xfId="0" builtinId="0"/>
    <cellStyle name="Normal 2" xfId="1" xr:uid="{00000000-0005-0000-0000-000002000000}"/>
    <cellStyle name="Normal 2 2 2" xfId="2" xr:uid="{00000000-0005-0000-0000-000003000000}"/>
    <cellStyle name="Normal 3" xfId="3" xr:uid="{00000000-0005-0000-0000-000004000000}"/>
    <cellStyle name="Normal 3 2" xfId="8" xr:uid="{8C87CF9A-89CD-4D84-B998-9A7ABC9A61C0}"/>
    <cellStyle name="Normal 4" xfId="4" xr:uid="{00000000-0005-0000-0000-000005000000}"/>
    <cellStyle name="Normal 5" xfId="11" xr:uid="{4661FB03-DC64-44D7-BED8-0FC2C50ECB83}"/>
    <cellStyle name="Separador de milhares 2" xfId="5" xr:uid="{00000000-0005-0000-0000-000006000000}"/>
    <cellStyle name="Vírgula" xfId="6" builtinId="3"/>
    <cellStyle name="Vírgula 2" xfId="7" xr:uid="{00000000-0005-0000-0000-000007000000}"/>
    <cellStyle name="Vírgula 2 2" xfId="10" xr:uid="{108D50E1-89DB-4D0D-A7B2-07CD7D94E918}"/>
    <cellStyle name="Vírgula 3" xfId="9" xr:uid="{3B9E45EE-A988-4F6D-9971-2837FACB27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1498" name="Picture -767">
          <a:extLst>
            <a:ext uri="{FF2B5EF4-FFF2-40B4-BE49-F238E27FC236}">
              <a16:creationId xmlns:a16="http://schemas.microsoft.com/office/drawing/2014/main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2</xdr:row>
      <xdr:rowOff>9525</xdr:rowOff>
    </xdr:from>
    <xdr:to>
      <xdr:col>2</xdr:col>
      <xdr:colOff>428625</xdr:colOff>
      <xdr:row>6</xdr:row>
      <xdr:rowOff>114300</xdr:rowOff>
    </xdr:to>
    <xdr:pic>
      <xdr:nvPicPr>
        <xdr:cNvPr id="1499" name="Picture -767">
          <a:extLst>
            <a:ext uri="{FF2B5EF4-FFF2-40B4-BE49-F238E27FC236}">
              <a16:creationId xmlns:a16="http://schemas.microsoft.com/office/drawing/2014/main" id="{7950512F-56D2-47F9-93B5-C2494C73435D}"/>
            </a:ext>
            <a:ext uri="{147F2762-F138-4A5C-976F-8EAC2B608ADB}">
              <a16:predDERef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4" dT="2022-07-20T18:03:57.72" personId="{AA28BB8A-F57F-44C7-A175-798528814CB6}" id="{BA5714B2-5C3C-46C9-A93C-E83DA05D1225}">
    <text>valor total do boletim da receita</text>
  </threadedComment>
  <threadedComment ref="I20" dT="2022-03-21T13:53:49.82" personId="{AA28BB8A-F57F-44C7-A175-798528814CB6}" id="{9B3C56B9-A7D2-439C-AF3D-34AA3B6A09CA}">
    <text>Estorno Desvinculação DEZ/2021 + Tranferências</text>
  </threadedComment>
  <threadedComment ref="P20" dT="2022-03-21T13:55:44.58" personId="{AA28BB8A-F57F-44C7-A175-798528814CB6}" id="{9A200047-73CA-4F3C-B58A-48301D5563B2}">
    <text>DAMSP-DRD-Redutora</text>
  </threadedComment>
  <threadedComment ref="P20" dT="2023-05-23T14:42:34.33" personId="{09C84436-D014-4E05-BB78-FA683CEE815C}" id="{BAB5FAB2-16E8-4A76-813D-52975C46C229}" parentId="{9A200047-73CA-4F3C-B58A-48301D5563B2}">
    <text xml:space="preserve">21026,71 ainda não foi transferido fev/23
</text>
  </threadedComment>
  <threadedComment ref="Q20" dT="2022-03-21T13:55:44.58" personId="{AA28BB8A-F57F-44C7-A175-798528814CB6}" id="{A03C425C-0B00-4338-849E-21D61C9EBFA9}">
    <text>DAMSP-DRD-Redutora</text>
  </threadedComment>
  <threadedComment ref="I21" dT="2022-03-21T13:55:06.47" personId="{AA28BB8A-F57F-44C7-A175-798528814CB6}" id="{5BFB977B-9117-4962-AE6A-B210919DB7A7}">
    <text>Transferência DEZ/2021</text>
  </threadedComment>
  <threadedComment ref="P21" dT="2022-03-21T13:52:14.18" personId="{AA28BB8A-F57F-44C7-A175-798528814CB6}" id="{10E832A6-CC70-47FD-9BD2-0961AC67B012}">
    <text>Desvinculação DEZ/2021</text>
  </threadedComment>
  <threadedComment ref="Q21" dT="2022-03-21T13:52:14.18" personId="{AA28BB8A-F57F-44C7-A175-798528814CB6}" id="{E210474E-1F1A-435C-BE78-F0559A451BF7}">
    <text>Desvinculação DEZ/2021</text>
  </threadedComment>
  <threadedComment ref="P23" dT="2022-07-20T18:01:54.97" personId="{AA28BB8A-F57F-44C7-A175-798528814CB6}" id="{C18B0F79-75A0-4277-A93E-E41855B2AF0B}">
    <text>saldos conta movimento + aplicação financeira</text>
  </threadedComment>
  <threadedComment ref="P23" dT="2023-05-23T14:42:05.08" personId="{09C84436-D014-4E05-BB78-FA683CEE815C}" id="{0AD28330-2A3B-4C7D-96A9-05FE9607380F}" parentId="{C18B0F79-75A0-4277-A93E-E41855B2AF0B}">
    <text xml:space="preserve">348,38 da aplicação n foi transferido 
</text>
  </threadedComment>
  <threadedComment ref="Q23" dT="2022-07-20T18:01:54.97" personId="{AA28BB8A-F57F-44C7-A175-798528814CB6}" id="{5056DD81-7896-4B2C-B1CF-DF58CF025357}">
    <text>saldos conta movimento + aplicação financeira</text>
  </threadedComment>
  <threadedComment ref="H24" dT="2022-03-21T13:53:49.82" personId="{AA28BB8A-F57F-44C7-A175-798528814CB6}" id="{D80767D4-C398-473C-B541-ECF83B2EC739}">
    <text>Estorno Desvinculação DEZ/2021 + Tranferências</text>
  </threadedComment>
  <threadedComment ref="P24" dT="2022-03-21T13:55:44.58" personId="{AA28BB8A-F57F-44C7-A175-798528814CB6}" id="{30AC4885-7A3B-4B9F-A107-54578993BF98}">
    <text>DAMSP-DRD-Redutora</text>
  </threadedComment>
  <threadedComment ref="P24" dT="2023-05-23T14:42:34.33" personId="{09C84436-D014-4E05-BB78-FA683CEE815C}" id="{452E4FC3-9660-4A60-B360-55C1CA9FCC1D}" parentId="{30AC4885-7A3B-4B9F-A107-54578993BF98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2:Z47"/>
  <sheetViews>
    <sheetView showGridLines="0" tabSelected="1" showOutlineSymbols="0" zoomScale="80" zoomScaleNormal="80" workbookViewId="0">
      <selection activeCell="B28" sqref="B28:Q28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2.8554687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2.42578125" style="1" bestFit="1" customWidth="1"/>
    <col min="23" max="23" width="18.710937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2" spans="2:23" ht="15" x14ac:dyDescent="0.2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2:23" ht="12.75" customHeight="1" x14ac:dyDescent="0.25">
      <c r="B3" s="110" t="s">
        <v>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23" ht="12.75" customHeight="1" x14ac:dyDescent="0.25">
      <c r="B4" s="111" t="s">
        <v>1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</row>
    <row r="5" spans="2:23" ht="12.75" customHeight="1" x14ac:dyDescent="0.25">
      <c r="B5" s="110" t="s">
        <v>2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23" ht="12.75" customHeight="1" x14ac:dyDescent="0.25">
      <c r="B6" s="110" t="s">
        <v>49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23" ht="15" customHeight="1" x14ac:dyDescent="0.2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3"/>
      <c r="Q7" s="14" t="s">
        <v>3</v>
      </c>
    </row>
    <row r="8" spans="2:23" ht="15" x14ac:dyDescent="0.2">
      <c r="B8" s="114" t="s">
        <v>4</v>
      </c>
      <c r="C8" s="115"/>
      <c r="D8" s="115"/>
      <c r="E8" s="115"/>
      <c r="F8" s="115"/>
      <c r="G8" s="115"/>
      <c r="H8" s="115"/>
      <c r="I8" s="15"/>
      <c r="J8" s="116" t="s">
        <v>5</v>
      </c>
      <c r="K8" s="117"/>
      <c r="L8" s="117"/>
      <c r="M8" s="117"/>
      <c r="N8" s="117"/>
      <c r="O8" s="117"/>
      <c r="P8" s="117"/>
      <c r="Q8" s="118"/>
    </row>
    <row r="9" spans="2:23" ht="15" x14ac:dyDescent="0.2">
      <c r="B9" s="98" t="s">
        <v>6</v>
      </c>
      <c r="C9" s="99"/>
      <c r="D9" s="99"/>
      <c r="E9" s="99"/>
      <c r="F9" s="99"/>
      <c r="G9" s="100"/>
      <c r="H9" s="16" t="s">
        <v>7</v>
      </c>
      <c r="I9" s="17" t="s">
        <v>8</v>
      </c>
      <c r="J9" s="119" t="s">
        <v>6</v>
      </c>
      <c r="K9" s="103"/>
      <c r="L9" s="103"/>
      <c r="M9" s="103"/>
      <c r="N9" s="103"/>
      <c r="O9" s="103"/>
      <c r="P9" s="16" t="s">
        <v>7</v>
      </c>
      <c r="Q9" s="18" t="s">
        <v>8</v>
      </c>
      <c r="S9" s="3"/>
    </row>
    <row r="10" spans="2:23" ht="15" x14ac:dyDescent="0.2">
      <c r="B10" s="98" t="s">
        <v>9</v>
      </c>
      <c r="C10" s="101"/>
      <c r="D10" s="101"/>
      <c r="E10" s="101"/>
      <c r="F10" s="101"/>
      <c r="G10" s="100"/>
      <c r="H10" s="19">
        <f>H11+H13</f>
        <v>1381225</v>
      </c>
      <c r="I10" s="19">
        <f>I11+I13</f>
        <v>1279510.43</v>
      </c>
      <c r="J10" s="112" t="s">
        <v>10</v>
      </c>
      <c r="K10" s="112"/>
      <c r="L10" s="112"/>
      <c r="M10" s="112"/>
      <c r="N10" s="112"/>
      <c r="O10" s="113"/>
      <c r="P10" s="20">
        <f>SUBTOTAL(9,P11:P14)</f>
        <v>0</v>
      </c>
      <c r="Q10" s="20">
        <f>SUBTOTAL(9,Q11:Q14)</f>
        <v>0</v>
      </c>
    </row>
    <row r="11" spans="2:23" ht="15" x14ac:dyDescent="0.2">
      <c r="B11" s="102" t="s">
        <v>11</v>
      </c>
      <c r="C11" s="103"/>
      <c r="D11" s="103"/>
      <c r="E11" s="103"/>
      <c r="F11" s="103"/>
      <c r="G11" s="103"/>
      <c r="H11" s="21">
        <f>SUM(H12:H12)</f>
        <v>0</v>
      </c>
      <c r="I11" s="21">
        <f>SUM(I12:I12)</f>
        <v>383853.1</v>
      </c>
      <c r="J11" s="104" t="s">
        <v>11</v>
      </c>
      <c r="K11" s="104"/>
      <c r="L11" s="104"/>
      <c r="M11" s="104"/>
      <c r="N11" s="104"/>
      <c r="O11" s="104"/>
      <c r="P11" s="22" t="s">
        <v>12</v>
      </c>
      <c r="Q11" s="22" t="s">
        <v>12</v>
      </c>
    </row>
    <row r="12" spans="2:23" ht="15" x14ac:dyDescent="0.2">
      <c r="B12" s="105" t="s">
        <v>13</v>
      </c>
      <c r="C12" s="106"/>
      <c r="D12" s="106"/>
      <c r="E12" s="106"/>
      <c r="F12" s="106"/>
      <c r="G12" s="106"/>
      <c r="H12" s="23">
        <v>0</v>
      </c>
      <c r="I12" s="23">
        <v>383853.1</v>
      </c>
      <c r="J12" s="105" t="s">
        <v>13</v>
      </c>
      <c r="K12" s="106"/>
      <c r="L12" s="106"/>
      <c r="M12" s="106"/>
      <c r="N12" s="106"/>
      <c r="O12" s="107"/>
      <c r="P12" s="24" t="s">
        <v>12</v>
      </c>
      <c r="Q12" s="24" t="s">
        <v>12</v>
      </c>
      <c r="R12" s="60"/>
      <c r="S12" s="54"/>
    </row>
    <row r="13" spans="2:23" ht="15" x14ac:dyDescent="0.2">
      <c r="B13" s="108" t="s">
        <v>14</v>
      </c>
      <c r="C13" s="104"/>
      <c r="D13" s="104"/>
      <c r="E13" s="104"/>
      <c r="F13" s="104"/>
      <c r="G13" s="104"/>
      <c r="H13" s="63">
        <f>SUBTOTAL(9,H14:H14)</f>
        <v>1381225</v>
      </c>
      <c r="I13" s="55">
        <f>SUBTOTAL(9,I14:I14)</f>
        <v>895657.33</v>
      </c>
      <c r="J13" s="108" t="s">
        <v>14</v>
      </c>
      <c r="K13" s="104"/>
      <c r="L13" s="104"/>
      <c r="M13" s="104"/>
      <c r="N13" s="104"/>
      <c r="O13" s="109"/>
      <c r="P13" s="25" t="s">
        <v>12</v>
      </c>
      <c r="Q13" s="25" t="s">
        <v>12</v>
      </c>
      <c r="W13" s="60"/>
    </row>
    <row r="14" spans="2:23" ht="15" x14ac:dyDescent="0.2">
      <c r="B14" s="120" t="s">
        <v>15</v>
      </c>
      <c r="C14" s="121"/>
      <c r="D14" s="121"/>
      <c r="E14" s="121"/>
      <c r="F14" s="121"/>
      <c r="G14" s="121"/>
      <c r="H14" s="26">
        <v>1381225</v>
      </c>
      <c r="I14" s="56">
        <v>895657.33</v>
      </c>
      <c r="J14" s="120" t="s">
        <v>15</v>
      </c>
      <c r="K14" s="121"/>
      <c r="L14" s="121"/>
      <c r="M14" s="121"/>
      <c r="N14" s="121"/>
      <c r="O14" s="122"/>
      <c r="P14" s="27" t="s">
        <v>12</v>
      </c>
      <c r="Q14" s="27" t="s">
        <v>12</v>
      </c>
      <c r="W14" s="60"/>
    </row>
    <row r="15" spans="2:23" ht="15" x14ac:dyDescent="0.2">
      <c r="B15" s="98" t="s">
        <v>16</v>
      </c>
      <c r="C15" s="101"/>
      <c r="D15" s="101"/>
      <c r="E15" s="101"/>
      <c r="F15" s="101"/>
      <c r="G15" s="100"/>
      <c r="H15" s="26">
        <f>SUM(H16:H16)</f>
        <v>0</v>
      </c>
      <c r="I15" s="56">
        <f>SUM(I16:I16)</f>
        <v>0</v>
      </c>
      <c r="J15" s="98" t="s">
        <v>17</v>
      </c>
      <c r="K15" s="101"/>
      <c r="L15" s="101"/>
      <c r="M15" s="101"/>
      <c r="N15" s="101"/>
      <c r="O15" s="100"/>
      <c r="P15" s="28">
        <f>SUBTOTAL(9,P16:P16)</f>
        <v>0</v>
      </c>
      <c r="Q15" s="28">
        <f>SUBTOTAL(9,Q16:Q16)</f>
        <v>383853.1</v>
      </c>
      <c r="S15" s="4"/>
    </row>
    <row r="16" spans="2:23" ht="15" x14ac:dyDescent="0.2">
      <c r="B16" s="102" t="s">
        <v>18</v>
      </c>
      <c r="C16" s="103"/>
      <c r="D16" s="103"/>
      <c r="E16" s="103"/>
      <c r="F16" s="103"/>
      <c r="G16" s="125"/>
      <c r="H16" s="29" t="s">
        <v>12</v>
      </c>
      <c r="I16" s="23" t="s">
        <v>12</v>
      </c>
      <c r="J16" s="102" t="s">
        <v>40</v>
      </c>
      <c r="K16" s="103"/>
      <c r="L16" s="103"/>
      <c r="M16" s="103"/>
      <c r="N16" s="103"/>
      <c r="O16" s="125"/>
      <c r="P16" s="30">
        <v>0</v>
      </c>
      <c r="Q16" s="30">
        <f>216661.3+167191.8</f>
        <v>383853.1</v>
      </c>
      <c r="V16" s="60"/>
      <c r="W16" s="60"/>
    </row>
    <row r="17" spans="2:26" ht="15" x14ac:dyDescent="0.2">
      <c r="B17" s="119" t="s">
        <v>19</v>
      </c>
      <c r="C17" s="126"/>
      <c r="D17" s="126"/>
      <c r="E17" s="126"/>
      <c r="F17" s="126"/>
      <c r="G17" s="125"/>
      <c r="H17" s="31">
        <f>SUM(H18:H21)</f>
        <v>0</v>
      </c>
      <c r="I17" s="57">
        <f>SUM(I18:I21)</f>
        <v>1253336.71</v>
      </c>
      <c r="J17" s="98" t="s">
        <v>20</v>
      </c>
      <c r="K17" s="101"/>
      <c r="L17" s="101"/>
      <c r="M17" s="101"/>
      <c r="N17" s="101"/>
      <c r="O17" s="100"/>
      <c r="P17" s="32">
        <f>SUM(P18:P21)</f>
        <v>0</v>
      </c>
      <c r="Q17" s="32">
        <f>SUM(Q18:Q21)</f>
        <v>1121198.75</v>
      </c>
      <c r="R17" s="3"/>
      <c r="V17" s="54"/>
      <c r="Z17" s="60"/>
    </row>
    <row r="18" spans="2:26" ht="15" x14ac:dyDescent="0.2">
      <c r="B18" s="102" t="s">
        <v>21</v>
      </c>
      <c r="C18" s="103"/>
      <c r="D18" s="103"/>
      <c r="E18" s="103"/>
      <c r="F18" s="103"/>
      <c r="G18" s="125"/>
      <c r="H18" s="33" t="s">
        <v>12</v>
      </c>
      <c r="I18" s="58" t="s">
        <v>12</v>
      </c>
      <c r="J18" s="102" t="s">
        <v>22</v>
      </c>
      <c r="K18" s="103"/>
      <c r="L18" s="103"/>
      <c r="M18" s="103"/>
      <c r="N18" s="103"/>
      <c r="O18" s="125"/>
      <c r="P18" s="30">
        <v>0</v>
      </c>
      <c r="Q18" s="30">
        <v>0</v>
      </c>
    </row>
    <row r="19" spans="2:26" ht="15" x14ac:dyDescent="0.2">
      <c r="B19" s="108" t="s">
        <v>23</v>
      </c>
      <c r="C19" s="104"/>
      <c r="D19" s="104"/>
      <c r="E19" s="104"/>
      <c r="F19" s="104"/>
      <c r="G19" s="109"/>
      <c r="H19" s="34" t="s">
        <v>12</v>
      </c>
      <c r="I19" s="59" t="s">
        <v>12</v>
      </c>
      <c r="J19" s="108" t="s">
        <v>24</v>
      </c>
      <c r="K19" s="104"/>
      <c r="L19" s="104"/>
      <c r="M19" s="104"/>
      <c r="N19" s="104"/>
      <c r="O19" s="109"/>
      <c r="P19" s="30">
        <v>0</v>
      </c>
      <c r="Q19" s="30">
        <v>0</v>
      </c>
      <c r="W19" s="60"/>
      <c r="Z19" s="60"/>
    </row>
    <row r="20" spans="2:26" ht="15" x14ac:dyDescent="0.2">
      <c r="B20" s="108" t="s">
        <v>25</v>
      </c>
      <c r="C20" s="104"/>
      <c r="D20" s="104"/>
      <c r="E20" s="104"/>
      <c r="F20" s="104"/>
      <c r="G20" s="109"/>
      <c r="H20" s="34">
        <v>0</v>
      </c>
      <c r="I20" s="34">
        <f>61587.94+241745.06+135713.79+78.65+107206.73+59343.18+129844.85+157924.56+24381.32</f>
        <v>917826.08</v>
      </c>
      <c r="J20" s="127" t="s">
        <v>25</v>
      </c>
      <c r="K20" s="128"/>
      <c r="L20" s="128"/>
      <c r="M20" s="128"/>
      <c r="N20" s="128"/>
      <c r="O20" s="129"/>
      <c r="P20" s="30">
        <v>0</v>
      </c>
      <c r="Q20" s="30">
        <f>32803.4+1059770.35-12351.38-191343.16</f>
        <v>888879.21000000008</v>
      </c>
      <c r="R20" s="7"/>
      <c r="W20" s="60"/>
    </row>
    <row r="21" spans="2:26" ht="15" x14ac:dyDescent="0.2">
      <c r="B21" s="95" t="s">
        <v>43</v>
      </c>
      <c r="C21" s="96"/>
      <c r="D21" s="96"/>
      <c r="E21" s="96"/>
      <c r="F21" s="96"/>
      <c r="G21" s="97"/>
      <c r="H21" s="35">
        <v>0</v>
      </c>
      <c r="I21" s="35">
        <f>335510.63</f>
        <v>335510.63</v>
      </c>
      <c r="J21" s="95" t="s">
        <v>39</v>
      </c>
      <c r="K21" s="96"/>
      <c r="L21" s="96"/>
      <c r="M21" s="96"/>
      <c r="N21" s="96"/>
      <c r="O21" s="97"/>
      <c r="P21" s="64">
        <v>0</v>
      </c>
      <c r="Q21" s="64">
        <v>232319.54</v>
      </c>
    </row>
    <row r="22" spans="2:26" ht="15" x14ac:dyDescent="0.2">
      <c r="B22" s="123" t="s">
        <v>26</v>
      </c>
      <c r="C22" s="124"/>
      <c r="D22" s="124"/>
      <c r="E22" s="124"/>
      <c r="F22" s="124"/>
      <c r="G22" s="97"/>
      <c r="H22" s="31">
        <f>SUM(H23:H24)</f>
        <v>2231639.29</v>
      </c>
      <c r="I22" s="57">
        <f>SUM(I23:I24)</f>
        <v>779065.59</v>
      </c>
      <c r="J22" s="123" t="s">
        <v>27</v>
      </c>
      <c r="K22" s="124"/>
      <c r="L22" s="124"/>
      <c r="M22" s="124"/>
      <c r="N22" s="124"/>
      <c r="O22" s="97"/>
      <c r="P22" s="65">
        <f>SUM(P23:P24)</f>
        <v>3612864.29</v>
      </c>
      <c r="Q22" s="32">
        <f>SUM(Q23:Q24)</f>
        <v>1806860.88</v>
      </c>
      <c r="R22" s="4"/>
      <c r="T22" s="5"/>
      <c r="V22" s="54"/>
      <c r="W22" s="61"/>
      <c r="X22" s="61"/>
      <c r="Y22" s="61"/>
      <c r="Z22" s="61"/>
    </row>
    <row r="23" spans="2:26" ht="15" x14ac:dyDescent="0.2">
      <c r="B23" s="102" t="s">
        <v>28</v>
      </c>
      <c r="C23" s="103"/>
      <c r="D23" s="103"/>
      <c r="E23" s="103"/>
      <c r="F23" s="103"/>
      <c r="G23" s="125"/>
      <c r="H23" s="36">
        <v>1806860.88</v>
      </c>
      <c r="I23" s="36">
        <v>779065.59</v>
      </c>
      <c r="J23" s="102" t="s">
        <v>28</v>
      </c>
      <c r="K23" s="103"/>
      <c r="L23" s="103"/>
      <c r="M23" s="103"/>
      <c r="N23" s="103"/>
      <c r="O23" s="125"/>
      <c r="P23" s="66">
        <f>3058239.05</f>
        <v>3058239.05</v>
      </c>
      <c r="Q23" s="66">
        <f>1974052.68-167191.8</f>
        <v>1806860.88</v>
      </c>
      <c r="R23" s="4"/>
      <c r="U23" s="60"/>
    </row>
    <row r="24" spans="2:26" ht="15" x14ac:dyDescent="0.2">
      <c r="B24" s="95" t="s">
        <v>52</v>
      </c>
      <c r="C24" s="96"/>
      <c r="D24" s="96"/>
      <c r="E24" s="96"/>
      <c r="F24" s="96"/>
      <c r="G24" s="97"/>
      <c r="H24" s="34">
        <f>95828.57+105897.33+45071.1+156954.7+21026.71</f>
        <v>424778.41000000009</v>
      </c>
      <c r="I24" s="23" t="s">
        <v>12</v>
      </c>
      <c r="J24" s="95" t="s">
        <v>51</v>
      </c>
      <c r="K24" s="96"/>
      <c r="L24" s="96"/>
      <c r="M24" s="96"/>
      <c r="N24" s="96"/>
      <c r="O24" s="97"/>
      <c r="P24" s="30">
        <f>25571.68+1192117.78-663064.22</f>
        <v>554625.24</v>
      </c>
      <c r="Q24" s="34" t="s">
        <v>12</v>
      </c>
    </row>
    <row r="25" spans="2:26" ht="15" x14ac:dyDescent="0.2">
      <c r="B25" s="98" t="s">
        <v>29</v>
      </c>
      <c r="C25" s="99"/>
      <c r="D25" s="99"/>
      <c r="E25" s="99"/>
      <c r="F25" s="99"/>
      <c r="G25" s="100"/>
      <c r="H25" s="37">
        <f>H10+H15+H17+H22</f>
        <v>3612864.29</v>
      </c>
      <c r="I25" s="37">
        <f>I10+I15+I17+I22</f>
        <v>3311912.7299999995</v>
      </c>
      <c r="J25" s="101" t="s">
        <v>30</v>
      </c>
      <c r="K25" s="99"/>
      <c r="L25" s="99"/>
      <c r="M25" s="99"/>
      <c r="N25" s="99"/>
      <c r="O25" s="100"/>
      <c r="P25" s="38">
        <f>P22+P17+P15+P10</f>
        <v>3612864.29</v>
      </c>
      <c r="Q25" s="38">
        <f>Q22+Q17+Q15+Q10</f>
        <v>3311912.73</v>
      </c>
      <c r="R25" s="2"/>
    </row>
    <row r="26" spans="2:26" ht="12.75" x14ac:dyDescent="0.2">
      <c r="B26" s="40" t="s">
        <v>35</v>
      </c>
      <c r="C26" s="39"/>
      <c r="D26" s="39"/>
      <c r="E26" s="39"/>
      <c r="F26" s="39"/>
      <c r="G26" s="39"/>
      <c r="H26" s="41"/>
      <c r="I26" s="41"/>
      <c r="J26" s="42"/>
      <c r="K26" s="39"/>
      <c r="L26" s="39"/>
      <c r="M26" s="39"/>
      <c r="N26" s="39"/>
      <c r="O26" s="39"/>
      <c r="P26" s="43">
        <f>H25-P25</f>
        <v>0</v>
      </c>
      <c r="Q26" s="44"/>
      <c r="R26" s="2"/>
    </row>
    <row r="27" spans="2:26" ht="12.75" x14ac:dyDescent="0.2">
      <c r="B27" s="94" t="s">
        <v>54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2"/>
      <c r="W27" s="60"/>
    </row>
    <row r="28" spans="2:26" ht="12.75" x14ac:dyDescent="0.2">
      <c r="B28" s="94" t="s">
        <v>50</v>
      </c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2"/>
    </row>
    <row r="29" spans="2:26" ht="12.75" x14ac:dyDescent="0.2"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2"/>
      <c r="W29" s="60"/>
    </row>
    <row r="30" spans="2:26" ht="15" x14ac:dyDescent="0.2">
      <c r="B30" s="93" t="s">
        <v>36</v>
      </c>
      <c r="C30" s="93"/>
      <c r="D30" s="93"/>
      <c r="E30" s="93"/>
      <c r="F30" s="93"/>
      <c r="G30" s="48"/>
      <c r="H30" s="93"/>
      <c r="I30" s="93"/>
      <c r="J30" s="93"/>
      <c r="K30" s="93"/>
      <c r="L30" s="93"/>
      <c r="M30" s="93" t="s">
        <v>31</v>
      </c>
      <c r="N30" s="93"/>
      <c r="O30" s="93"/>
      <c r="P30" s="93"/>
      <c r="Q30" s="93"/>
      <c r="R30" s="8"/>
      <c r="W30" s="60"/>
    </row>
    <row r="31" spans="2:26" ht="15" x14ac:dyDescent="0.2">
      <c r="B31" s="93" t="s">
        <v>37</v>
      </c>
      <c r="C31" s="93"/>
      <c r="D31" s="93"/>
      <c r="E31" s="93"/>
      <c r="F31" s="93"/>
      <c r="G31" s="48"/>
      <c r="H31" s="93"/>
      <c r="I31" s="93"/>
      <c r="J31" s="93"/>
      <c r="K31" s="93"/>
      <c r="L31" s="93"/>
      <c r="M31" s="93" t="s">
        <v>32</v>
      </c>
      <c r="N31" s="93"/>
      <c r="O31" s="93"/>
      <c r="P31" s="93"/>
      <c r="Q31" s="93"/>
      <c r="R31" s="8"/>
      <c r="W31" s="60"/>
    </row>
    <row r="32" spans="2:26" ht="15" x14ac:dyDescent="0.2">
      <c r="B32" s="93" t="s">
        <v>33</v>
      </c>
      <c r="C32" s="93"/>
      <c r="D32" s="93"/>
      <c r="E32" s="93"/>
      <c r="F32" s="93"/>
      <c r="G32" s="48"/>
      <c r="H32" s="93"/>
      <c r="I32" s="93"/>
      <c r="J32" s="93"/>
      <c r="K32" s="93"/>
      <c r="L32" s="93"/>
      <c r="M32" s="93" t="s">
        <v>34</v>
      </c>
      <c r="N32" s="93"/>
      <c r="O32" s="93"/>
      <c r="P32" s="93"/>
      <c r="Q32" s="93"/>
      <c r="R32" s="8"/>
      <c r="W32" s="60"/>
    </row>
    <row r="33" spans="2:23" ht="12.75" x14ac:dyDescent="0.2">
      <c r="R33" s="8"/>
      <c r="W33" s="54"/>
    </row>
    <row r="34" spans="2:23" ht="13.5" customHeight="1" x14ac:dyDescent="0.2">
      <c r="R34" s="8"/>
      <c r="U34" s="60"/>
      <c r="W34" s="54"/>
    </row>
    <row r="35" spans="2:23" ht="13.5" customHeight="1" x14ac:dyDescent="0.2">
      <c r="C35" s="45"/>
      <c r="D35" s="45"/>
      <c r="E35" s="45"/>
      <c r="F35" s="92"/>
      <c r="G35" s="92"/>
      <c r="H35" s="92"/>
      <c r="I35" s="46"/>
      <c r="J35" s="47"/>
      <c r="K35" s="45"/>
      <c r="L35" s="45"/>
      <c r="M35" s="45"/>
      <c r="N35" s="92"/>
      <c r="O35" s="92"/>
      <c r="P35" s="47"/>
      <c r="Q35" s="46"/>
      <c r="R35" s="8"/>
      <c r="U35" s="60"/>
    </row>
    <row r="36" spans="2:23" s="6" customFormat="1" ht="13.5" customHeight="1" x14ac:dyDescent="0.2">
      <c r="R36" s="8"/>
      <c r="S36" s="1"/>
      <c r="T36" s="1"/>
    </row>
    <row r="37" spans="2:23" s="6" customFormat="1" ht="13.5" customHeight="1" x14ac:dyDescent="0.2">
      <c r="R37" s="8"/>
      <c r="S37" s="1"/>
      <c r="T37" s="1"/>
      <c r="U37" s="62"/>
      <c r="V37" s="62"/>
      <c r="W37" s="49"/>
    </row>
    <row r="38" spans="2:23" s="6" customFormat="1" ht="13.5" customHeight="1" x14ac:dyDescent="0.2">
      <c r="B38" s="1"/>
      <c r="C38" s="7"/>
      <c r="D38" s="1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R38" s="8"/>
      <c r="S38" s="1"/>
      <c r="T38" s="1"/>
      <c r="W38" s="49"/>
    </row>
    <row r="39" spans="2:23" s="6" customFormat="1" ht="13.5" customHeight="1" x14ac:dyDescent="0.2"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R39" s="8"/>
      <c r="S39" s="54"/>
      <c r="T39" s="1"/>
      <c r="W39" s="49"/>
    </row>
    <row r="40" spans="2:23" ht="13.5" customHeight="1" x14ac:dyDescent="0.2">
      <c r="R40" s="8"/>
      <c r="S40" s="54"/>
      <c r="W40" s="49"/>
    </row>
    <row r="41" spans="2:23" ht="13.5" customHeight="1" x14ac:dyDescent="0.2">
      <c r="Q41" s="53"/>
      <c r="R41" s="8"/>
      <c r="S41" s="60"/>
      <c r="T41" s="60"/>
      <c r="W41" s="49"/>
    </row>
    <row r="42" spans="2:23" ht="11.25" customHeight="1" x14ac:dyDescent="0.2">
      <c r="W42" s="50"/>
    </row>
    <row r="43" spans="2:23" ht="18" customHeight="1" x14ac:dyDescent="0.2">
      <c r="W43" s="50"/>
    </row>
    <row r="44" spans="2:23" ht="13.5" customHeight="1" x14ac:dyDescent="0.2">
      <c r="W44" s="50"/>
    </row>
    <row r="45" spans="2:23" ht="13.5" customHeight="1" x14ac:dyDescent="0.2">
      <c r="W45" s="51"/>
    </row>
    <row r="46" spans="2:23" ht="19.5" customHeight="1" x14ac:dyDescent="0.2">
      <c r="W46" s="52"/>
    </row>
    <row r="47" spans="2:23" ht="13.5" customHeight="1" x14ac:dyDescent="0.2">
      <c r="W47" s="50"/>
    </row>
  </sheetData>
  <mergeCells count="53">
    <mergeCell ref="B22:G22"/>
    <mergeCell ref="J22:O22"/>
    <mergeCell ref="B23:G23"/>
    <mergeCell ref="B21:G21"/>
    <mergeCell ref="B16:G16"/>
    <mergeCell ref="J16:O16"/>
    <mergeCell ref="B17:G17"/>
    <mergeCell ref="J17:O17"/>
    <mergeCell ref="B18:G18"/>
    <mergeCell ref="J18:O18"/>
    <mergeCell ref="B20:G20"/>
    <mergeCell ref="J20:O20"/>
    <mergeCell ref="B19:G19"/>
    <mergeCell ref="J19:O19"/>
    <mergeCell ref="J21:O21"/>
    <mergeCell ref="J23:O23"/>
    <mergeCell ref="B14:G14"/>
    <mergeCell ref="J14:O14"/>
    <mergeCell ref="B15:G15"/>
    <mergeCell ref="J15:O15"/>
    <mergeCell ref="B13:G13"/>
    <mergeCell ref="B3:Q3"/>
    <mergeCell ref="B4:Q4"/>
    <mergeCell ref="B5:Q5"/>
    <mergeCell ref="B6:Q6"/>
    <mergeCell ref="B10:G10"/>
    <mergeCell ref="J10:O10"/>
    <mergeCell ref="B8:H8"/>
    <mergeCell ref="J8:Q8"/>
    <mergeCell ref="B9:G9"/>
    <mergeCell ref="J9:O9"/>
    <mergeCell ref="B11:G11"/>
    <mergeCell ref="J11:O11"/>
    <mergeCell ref="B12:G12"/>
    <mergeCell ref="J12:O12"/>
    <mergeCell ref="J13:O13"/>
    <mergeCell ref="B28:Q28"/>
    <mergeCell ref="B27:Q27"/>
    <mergeCell ref="B24:G24"/>
    <mergeCell ref="J24:O24"/>
    <mergeCell ref="B25:G25"/>
    <mergeCell ref="J25:O25"/>
    <mergeCell ref="F35:H35"/>
    <mergeCell ref="N35:O35"/>
    <mergeCell ref="M30:Q30"/>
    <mergeCell ref="M31:Q31"/>
    <mergeCell ref="M32:Q32"/>
    <mergeCell ref="H30:L30"/>
    <mergeCell ref="H31:L31"/>
    <mergeCell ref="H32:L32"/>
    <mergeCell ref="B30:F30"/>
    <mergeCell ref="B32:F32"/>
    <mergeCell ref="B31:F31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verticalDpi="599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E4324-55EF-4A6C-BEBE-FD9E8579AD1A}">
  <dimension ref="A1:F41"/>
  <sheetViews>
    <sheetView workbookViewId="0">
      <selection activeCell="B15" sqref="B15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6" max="6" width="10.140625" bestFit="1" customWidth="1"/>
  </cols>
  <sheetData>
    <row r="1" spans="1:6" ht="13.5" thickBot="1" x14ac:dyDescent="0.25">
      <c r="A1" s="69"/>
      <c r="B1" s="69"/>
      <c r="C1" s="69"/>
      <c r="D1" s="69"/>
    </row>
    <row r="2" spans="1:6" x14ac:dyDescent="0.2">
      <c r="A2" s="69"/>
      <c r="B2" s="134" t="s">
        <v>41</v>
      </c>
      <c r="C2" s="135"/>
      <c r="D2" s="72"/>
      <c r="F2" s="54"/>
    </row>
    <row r="3" spans="1:6" ht="13.5" thickBot="1" x14ac:dyDescent="0.25">
      <c r="A3" s="69"/>
      <c r="B3" s="131"/>
      <c r="C3" s="133"/>
      <c r="D3" s="72"/>
      <c r="F3" s="54"/>
    </row>
    <row r="4" spans="1:6" ht="13.5" thickBot="1" x14ac:dyDescent="0.25">
      <c r="A4" s="69"/>
      <c r="B4" s="70" t="s">
        <v>4</v>
      </c>
      <c r="C4" s="71" t="s">
        <v>42</v>
      </c>
      <c r="D4" s="72"/>
      <c r="F4" s="54"/>
    </row>
    <row r="5" spans="1:6" x14ac:dyDescent="0.2">
      <c r="A5" s="69"/>
      <c r="B5" s="90" t="s">
        <v>25</v>
      </c>
      <c r="C5" s="91">
        <f>SUM(C7,C9)</f>
        <v>424778.41000000003</v>
      </c>
      <c r="D5" s="72"/>
      <c r="F5" s="54"/>
    </row>
    <row r="6" spans="1:6" x14ac:dyDescent="0.2">
      <c r="A6" s="69"/>
      <c r="B6" s="76" t="s">
        <v>45</v>
      </c>
      <c r="C6" s="75"/>
      <c r="D6" s="69"/>
    </row>
    <row r="7" spans="1:6" x14ac:dyDescent="0.2">
      <c r="A7" s="69"/>
      <c r="B7" s="76" t="s">
        <v>44</v>
      </c>
      <c r="C7" s="77">
        <v>45071.1</v>
      </c>
      <c r="D7" s="72"/>
    </row>
    <row r="8" spans="1:6" x14ac:dyDescent="0.2">
      <c r="A8" s="69"/>
      <c r="B8" s="76" t="s">
        <v>53</v>
      </c>
      <c r="C8" s="75"/>
      <c r="D8" s="72"/>
    </row>
    <row r="9" spans="1:6" ht="13.5" thickBot="1" x14ac:dyDescent="0.25">
      <c r="A9" s="69"/>
      <c r="B9" s="78" t="s">
        <v>44</v>
      </c>
      <c r="C9" s="79">
        <f>95828.57+105897.33+156954.7+21026.71</f>
        <v>379707.31000000006</v>
      </c>
      <c r="D9" s="69"/>
    </row>
    <row r="10" spans="1:6" x14ac:dyDescent="0.2">
      <c r="A10" s="69"/>
      <c r="B10" s="130" t="s">
        <v>5</v>
      </c>
      <c r="C10" s="132"/>
      <c r="D10" s="69"/>
    </row>
    <row r="11" spans="1:6" ht="13.5" thickBot="1" x14ac:dyDescent="0.25">
      <c r="A11" s="69"/>
      <c r="B11" s="131"/>
      <c r="C11" s="133"/>
      <c r="D11" s="69"/>
    </row>
    <row r="12" spans="1:6" x14ac:dyDescent="0.2">
      <c r="A12" s="69"/>
      <c r="B12" s="73" t="s">
        <v>46</v>
      </c>
      <c r="C12" s="74">
        <f>SUM(C13:C16)</f>
        <v>25571.68</v>
      </c>
      <c r="D12" s="69"/>
    </row>
    <row r="13" spans="1:6" x14ac:dyDescent="0.2">
      <c r="A13" s="69"/>
      <c r="B13" s="80">
        <v>44986</v>
      </c>
      <c r="C13" s="81">
        <v>1447</v>
      </c>
      <c r="D13" s="69"/>
    </row>
    <row r="14" spans="1:6" x14ac:dyDescent="0.2">
      <c r="A14" s="69"/>
      <c r="B14" s="80">
        <v>45017</v>
      </c>
      <c r="C14" s="81">
        <v>18418.439999999999</v>
      </c>
      <c r="D14" s="69"/>
    </row>
    <row r="15" spans="1:6" x14ac:dyDescent="0.2">
      <c r="A15" s="69"/>
      <c r="B15" s="80">
        <v>45047</v>
      </c>
      <c r="C15" s="81">
        <v>3972</v>
      </c>
      <c r="D15" s="69"/>
    </row>
    <row r="16" spans="1:6" x14ac:dyDescent="0.2">
      <c r="A16" s="69"/>
      <c r="B16" s="80">
        <v>45078</v>
      </c>
      <c r="C16" s="81">
        <v>1734.24</v>
      </c>
      <c r="D16" s="69"/>
    </row>
    <row r="17" spans="1:4" x14ac:dyDescent="0.2">
      <c r="A17" s="69"/>
      <c r="B17" s="82"/>
      <c r="C17" s="83"/>
      <c r="D17" s="69"/>
    </row>
    <row r="18" spans="1:4" x14ac:dyDescent="0.2">
      <c r="A18" s="69"/>
      <c r="B18" s="73" t="s">
        <v>47</v>
      </c>
      <c r="C18" s="74">
        <f>SUM(C19:C24)</f>
        <v>1192117.78</v>
      </c>
      <c r="D18" s="69"/>
    </row>
    <row r="19" spans="1:4" x14ac:dyDescent="0.2">
      <c r="A19" s="69"/>
      <c r="B19" s="80">
        <v>44927</v>
      </c>
      <c r="C19" s="77">
        <v>366394.74</v>
      </c>
      <c r="D19" s="69"/>
    </row>
    <row r="20" spans="1:4" x14ac:dyDescent="0.2">
      <c r="A20" s="69"/>
      <c r="B20" s="84">
        <v>44958</v>
      </c>
      <c r="C20" s="77">
        <v>51562.28</v>
      </c>
      <c r="D20" s="69"/>
    </row>
    <row r="21" spans="1:4" x14ac:dyDescent="0.2">
      <c r="A21" s="69"/>
      <c r="B21" s="84">
        <v>44986</v>
      </c>
      <c r="C21" s="77">
        <v>234751.69</v>
      </c>
      <c r="D21" s="69"/>
    </row>
    <row r="22" spans="1:4" x14ac:dyDescent="0.2">
      <c r="A22" s="69"/>
      <c r="B22" s="80">
        <v>45017</v>
      </c>
      <c r="C22" s="85">
        <v>362266.4</v>
      </c>
      <c r="D22" s="69"/>
    </row>
    <row r="23" spans="1:4" x14ac:dyDescent="0.2">
      <c r="A23" s="69"/>
      <c r="B23" s="80">
        <v>45047</v>
      </c>
      <c r="C23" s="86">
        <v>55397.35</v>
      </c>
      <c r="D23" s="69"/>
    </row>
    <row r="24" spans="1:4" x14ac:dyDescent="0.2">
      <c r="A24" s="69"/>
      <c r="B24" s="80">
        <v>45078</v>
      </c>
      <c r="C24" s="86">
        <f>121745.32</f>
        <v>121745.32</v>
      </c>
      <c r="D24" s="69"/>
    </row>
    <row r="25" spans="1:4" x14ac:dyDescent="0.2">
      <c r="A25" s="69"/>
      <c r="B25" s="87"/>
      <c r="C25" s="83"/>
      <c r="D25" s="69"/>
    </row>
    <row r="26" spans="1:4" x14ac:dyDescent="0.2">
      <c r="A26" s="69"/>
      <c r="B26" s="73" t="s">
        <v>38</v>
      </c>
      <c r="C26" s="74">
        <f>SUM(C27:C32)</f>
        <v>663064.22</v>
      </c>
      <c r="D26" s="69"/>
    </row>
    <row r="27" spans="1:4" x14ac:dyDescent="0.2">
      <c r="A27" s="69"/>
      <c r="B27" s="80">
        <v>44927</v>
      </c>
      <c r="C27" s="77">
        <v>270566.17</v>
      </c>
      <c r="D27" s="69"/>
    </row>
    <row r="28" spans="1:4" x14ac:dyDescent="0.2">
      <c r="A28" s="69"/>
      <c r="B28" s="84">
        <v>44958</v>
      </c>
      <c r="C28" s="77">
        <v>30535.57</v>
      </c>
      <c r="D28" s="69"/>
    </row>
    <row r="29" spans="1:4" x14ac:dyDescent="0.2">
      <c r="A29" s="69"/>
      <c r="B29" s="84">
        <v>44986</v>
      </c>
      <c r="C29" s="77">
        <v>130301.36</v>
      </c>
      <c r="D29" s="69"/>
    </row>
    <row r="30" spans="1:4" x14ac:dyDescent="0.2">
      <c r="A30" s="69"/>
      <c r="B30" s="80">
        <v>45017</v>
      </c>
      <c r="C30" s="85">
        <v>223730.14</v>
      </c>
      <c r="D30" s="69"/>
    </row>
    <row r="31" spans="1:4" x14ac:dyDescent="0.2">
      <c r="A31" s="69"/>
      <c r="B31" s="80">
        <v>45047</v>
      </c>
      <c r="C31" s="85">
        <v>6948.32</v>
      </c>
      <c r="D31" s="69"/>
    </row>
    <row r="32" spans="1:4" x14ac:dyDescent="0.2">
      <c r="A32" s="69"/>
      <c r="B32" s="80">
        <v>45078</v>
      </c>
      <c r="C32" s="85">
        <v>982.66</v>
      </c>
      <c r="D32" s="69"/>
    </row>
    <row r="33" spans="1:5" x14ac:dyDescent="0.2">
      <c r="A33" s="69"/>
      <c r="B33" s="80"/>
      <c r="C33" s="83"/>
      <c r="D33" s="69"/>
    </row>
    <row r="34" spans="1:5" x14ac:dyDescent="0.2">
      <c r="A34" s="69"/>
      <c r="B34" s="76" t="s">
        <v>48</v>
      </c>
      <c r="C34" s="74">
        <f>C12+C18-C26</f>
        <v>554625.24</v>
      </c>
      <c r="D34" s="69"/>
      <c r="E34" s="68"/>
    </row>
    <row r="35" spans="1:5" ht="13.5" thickBot="1" x14ac:dyDescent="0.25">
      <c r="A35" s="69"/>
      <c r="B35" s="88"/>
      <c r="C35" s="89"/>
      <c r="D35" s="69"/>
    </row>
    <row r="36" spans="1:5" x14ac:dyDescent="0.2">
      <c r="A36" s="69"/>
      <c r="B36" s="69"/>
      <c r="C36" s="69"/>
      <c r="D36" s="69"/>
    </row>
    <row r="37" spans="1:5" x14ac:dyDescent="0.2">
      <c r="A37" s="69"/>
      <c r="B37" s="69"/>
      <c r="C37" s="69"/>
      <c r="D37" s="69"/>
    </row>
    <row r="38" spans="1:5" x14ac:dyDescent="0.2">
      <c r="A38" s="69"/>
      <c r="B38" s="69"/>
      <c r="C38" s="69"/>
      <c r="D38" s="69"/>
    </row>
    <row r="39" spans="1:5" x14ac:dyDescent="0.2">
      <c r="A39" s="69"/>
      <c r="B39" s="69"/>
      <c r="C39" s="69"/>
      <c r="D39" s="69"/>
    </row>
    <row r="40" spans="1:5" x14ac:dyDescent="0.2">
      <c r="A40" s="69"/>
      <c r="B40" s="69"/>
      <c r="C40" s="69"/>
      <c r="D40" s="69"/>
    </row>
    <row r="41" spans="1:5" x14ac:dyDescent="0.2">
      <c r="A41" s="69"/>
      <c r="B41" s="69"/>
      <c r="C41" s="69"/>
      <c r="D41" s="69"/>
    </row>
  </sheetData>
  <mergeCells count="3">
    <mergeCell ref="B10:B11"/>
    <mergeCell ref="C10:C11"/>
    <mergeCell ref="B2:C3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Planilha2</vt:lpstr>
      <vt:lpstr>'Balancete Financeiro'!Area_de_impressao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cp:lastPrinted>2023-06-20T17:58:27Z</cp:lastPrinted>
  <dcterms:created xsi:type="dcterms:W3CDTF">2016-06-01T16:19:15Z</dcterms:created>
  <dcterms:modified xsi:type="dcterms:W3CDTF">2023-07-24T22:00:39Z</dcterms:modified>
  <cp:category/>
  <cp:contentStatus/>
</cp:coreProperties>
</file>