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480" yWindow="330" windowWidth="19605" windowHeight="6690"/>
  </bookViews>
  <sheets>
    <sheet name="Base" sheetId="1" r:id="rId1"/>
    <sheet name="Ópera" sheetId="6" r:id="rId2"/>
    <sheet name="Theatro" sheetId="16" r:id="rId3"/>
    <sheet name="OSM" sheetId="2" r:id="rId4"/>
    <sheet name="Balé" sheetId="7" r:id="rId5"/>
    <sheet name="Lírico" sheetId="9" r:id="rId6"/>
    <sheet name="Paulistano" sheetId="10" r:id="rId7"/>
    <sheet name="Quarteto" sheetId="11" r:id="rId8"/>
    <sheet name="OER" sheetId="12" r:id="rId9"/>
    <sheet name="Conservatorio" sheetId="14" r:id="rId10"/>
    <sheet name="Parceiros" sheetId="15" r:id="rId11"/>
  </sheets>
  <definedNames>
    <definedName name="_xlnm._FilterDatabase" localSheetId="0" hidden="1">Base!$A$1:$Q$410</definedName>
    <definedName name="_xlnm.Print_Area" localSheetId="4">Balé!$A$1:$I$17</definedName>
    <definedName name="_xlnm.Print_Area" localSheetId="0">Base!$A$1:$Q$114</definedName>
    <definedName name="_xlnm.Print_Area" localSheetId="9">Conservatorio!$A$1:$M$20</definedName>
    <definedName name="_xlnm.Print_Area" localSheetId="5">Lírico!$A$1:$I$14</definedName>
    <definedName name="_xlnm.Print_Area" localSheetId="8">OER!$A$1:$I$19</definedName>
    <definedName name="_xlnm.Print_Area" localSheetId="1">Ópera!$A$1:$I$12</definedName>
    <definedName name="_xlnm.Print_Area" localSheetId="3">OSM!$A$1:$I$22</definedName>
    <definedName name="_xlnm.Print_Area" localSheetId="10">Parceiros!$A$1:$I$55</definedName>
    <definedName name="_xlnm.Print_Area" localSheetId="6">Paulistano!$A$1:$I$23</definedName>
    <definedName name="_xlnm.Print_Area" localSheetId="7">Quarteto!$A$1:$I$20</definedName>
    <definedName name="_xlnm.Print_Area" localSheetId="2">Theatro!$A$1:$I$76</definedName>
    <definedName name="_xlnm.Print_Titles" localSheetId="10">Parceiros!$1:$8</definedName>
    <definedName name="_xlnm.Print_Titles" localSheetId="2">Theatro!$1:$9</definedName>
  </definedNames>
  <calcPr calcId="181029"/>
  <pivotCaches>
    <pivotCache cacheId="1" r:id="rId12"/>
  </pivotCaches>
</workbook>
</file>

<file path=xl/calcChain.xml><?xml version="1.0" encoding="utf-8"?>
<calcChain xmlns="http://schemas.openxmlformats.org/spreadsheetml/2006/main">
  <c r="T413" i="1"/>
  <c r="S413"/>
  <c r="B410"/>
  <c r="A410"/>
  <c r="B409"/>
  <c r="A409"/>
  <c r="B408"/>
  <c r="A408"/>
  <c r="B407"/>
  <c r="A407"/>
  <c r="B406"/>
  <c r="A406"/>
  <c r="B405"/>
  <c r="A405"/>
  <c r="B404"/>
  <c r="A404"/>
  <c r="B403"/>
  <c r="A403"/>
  <c r="O402"/>
  <c r="B402"/>
  <c r="A402"/>
  <c r="B401"/>
  <c r="A401"/>
  <c r="B400"/>
  <c r="A400"/>
  <c r="B399"/>
  <c r="A399"/>
  <c r="B398"/>
  <c r="A398"/>
  <c r="B397"/>
  <c r="A397"/>
  <c r="B396"/>
  <c r="A396"/>
  <c r="B395"/>
  <c r="A395"/>
  <c r="B394"/>
  <c r="A394"/>
  <c r="O393"/>
  <c r="B393"/>
  <c r="A393"/>
  <c r="B392"/>
  <c r="A392"/>
  <c r="B391"/>
  <c r="A391"/>
  <c r="B390"/>
  <c r="A390"/>
  <c r="B389"/>
  <c r="A389"/>
  <c r="B388"/>
  <c r="A388"/>
  <c r="B387"/>
  <c r="A387"/>
  <c r="B386"/>
  <c r="A386"/>
  <c r="B385"/>
  <c r="A385"/>
  <c r="B384"/>
  <c r="A384"/>
  <c r="B383"/>
  <c r="A383"/>
  <c r="O382"/>
  <c r="B382"/>
  <c r="A382"/>
  <c r="B381"/>
  <c r="A381"/>
  <c r="B380"/>
  <c r="A380"/>
  <c r="B379"/>
  <c r="A379"/>
  <c r="B378"/>
  <c r="A378"/>
  <c r="O377"/>
  <c r="B377"/>
  <c r="A377"/>
  <c r="B376"/>
  <c r="A376"/>
  <c r="B375"/>
  <c r="A375"/>
  <c r="B374"/>
  <c r="A374"/>
  <c r="B373"/>
  <c r="A373"/>
  <c r="B372"/>
  <c r="A372"/>
  <c r="B371"/>
  <c r="A371"/>
  <c r="B370"/>
  <c r="A370"/>
  <c r="B369"/>
  <c r="A369"/>
  <c r="B368"/>
  <c r="A368"/>
  <c r="B367"/>
  <c r="A367"/>
  <c r="B366"/>
  <c r="A366"/>
  <c r="B365"/>
  <c r="A365"/>
  <c r="B364"/>
  <c r="A364"/>
  <c r="B363"/>
  <c r="A363"/>
  <c r="B362"/>
  <c r="A362"/>
  <c r="B361"/>
  <c r="A361"/>
  <c r="B360"/>
  <c r="A360"/>
  <c r="O359"/>
  <c r="B359"/>
  <c r="A359"/>
  <c r="B358"/>
  <c r="A358"/>
  <c r="B357"/>
  <c r="A357"/>
  <c r="B356"/>
  <c r="A356"/>
  <c r="B355"/>
  <c r="A355"/>
  <c r="B354"/>
  <c r="A354"/>
  <c r="B353"/>
  <c r="A353"/>
  <c r="B352"/>
  <c r="A352"/>
  <c r="B351"/>
  <c r="A351"/>
  <c r="O350"/>
  <c r="B350"/>
  <c r="A350"/>
  <c r="O349"/>
  <c r="B349"/>
  <c r="A349"/>
  <c r="B348"/>
  <c r="A348"/>
  <c r="B347"/>
  <c r="A347"/>
  <c r="B346"/>
  <c r="A346"/>
  <c r="B345"/>
  <c r="A345"/>
  <c r="B344"/>
  <c r="A344"/>
  <c r="B343"/>
  <c r="A343"/>
  <c r="B342"/>
  <c r="A342"/>
  <c r="B341"/>
  <c r="A341"/>
  <c r="B340"/>
  <c r="A340"/>
  <c r="B339"/>
  <c r="A339"/>
  <c r="B338"/>
  <c r="A338"/>
  <c r="O337"/>
  <c r="B337"/>
  <c r="A337"/>
  <c r="B336"/>
  <c r="A336"/>
  <c r="B335"/>
  <c r="A335"/>
  <c r="B334"/>
  <c r="A334"/>
  <c r="B333"/>
  <c r="A333"/>
  <c r="B332"/>
  <c r="A332"/>
  <c r="B331"/>
  <c r="A331"/>
  <c r="B330"/>
  <c r="A330"/>
  <c r="B329"/>
  <c r="A329"/>
  <c r="B328"/>
  <c r="A328"/>
  <c r="B327"/>
  <c r="A327"/>
  <c r="B326"/>
  <c r="A326"/>
  <c r="B325"/>
  <c r="A325"/>
  <c r="B324"/>
  <c r="A324"/>
  <c r="B323"/>
  <c r="A323"/>
  <c r="Q322"/>
  <c r="O322"/>
  <c r="B322"/>
  <c r="A322"/>
  <c r="B321"/>
  <c r="A321"/>
  <c r="O320"/>
  <c r="B320"/>
  <c r="A320"/>
  <c r="B319"/>
  <c r="A319"/>
  <c r="B318"/>
  <c r="A318"/>
  <c r="O317"/>
  <c r="B317"/>
  <c r="A317"/>
  <c r="B316"/>
  <c r="A316"/>
  <c r="B315"/>
  <c r="A315"/>
  <c r="B314"/>
  <c r="A314"/>
  <c r="O313"/>
  <c r="B313"/>
  <c r="A313"/>
  <c r="B312"/>
  <c r="A312"/>
  <c r="B311"/>
  <c r="A311"/>
  <c r="B310"/>
  <c r="A310"/>
  <c r="B309"/>
  <c r="A309"/>
  <c r="B308"/>
  <c r="A308"/>
  <c r="B307"/>
  <c r="A307"/>
  <c r="O306"/>
  <c r="B306"/>
  <c r="A306"/>
  <c r="B305"/>
  <c r="A305"/>
  <c r="B304"/>
  <c r="A304"/>
  <c r="B303"/>
  <c r="A303"/>
  <c r="O302"/>
  <c r="B302"/>
  <c r="A302"/>
  <c r="O301"/>
  <c r="B301"/>
  <c r="A301"/>
  <c r="B300"/>
  <c r="A300"/>
  <c r="O299"/>
  <c r="B299"/>
  <c r="A299"/>
  <c r="B298"/>
  <c r="A298"/>
  <c r="B297"/>
  <c r="A297"/>
  <c r="B296"/>
  <c r="A296"/>
  <c r="B295"/>
  <c r="A295"/>
  <c r="B294"/>
  <c r="A294"/>
  <c r="B293"/>
  <c r="A293"/>
  <c r="B292"/>
  <c r="A292"/>
  <c r="B291"/>
  <c r="A291"/>
  <c r="B290"/>
  <c r="A290"/>
  <c r="O289"/>
  <c r="B289"/>
  <c r="A289"/>
  <c r="B288"/>
  <c r="A288"/>
  <c r="O287"/>
  <c r="B287"/>
  <c r="A287"/>
  <c r="B286"/>
  <c r="A286"/>
  <c r="B285"/>
  <c r="A285"/>
  <c r="B284"/>
  <c r="A284"/>
  <c r="B283"/>
  <c r="A283"/>
  <c r="B282"/>
  <c r="A282"/>
  <c r="B281"/>
  <c r="A281"/>
  <c r="B280"/>
  <c r="A280"/>
  <c r="O279"/>
  <c r="B279"/>
  <c r="A279"/>
  <c r="O278"/>
  <c r="B278"/>
  <c r="A278"/>
  <c r="B277"/>
  <c r="A277"/>
  <c r="B276"/>
  <c r="A276"/>
  <c r="B275"/>
  <c r="A275"/>
  <c r="O274"/>
  <c r="B274"/>
  <c r="A274"/>
  <c r="B273"/>
  <c r="A273"/>
  <c r="B272"/>
  <c r="A272"/>
  <c r="B271"/>
  <c r="A271"/>
  <c r="B270"/>
  <c r="A270"/>
  <c r="B269"/>
  <c r="A269"/>
  <c r="B268"/>
  <c r="A268"/>
  <c r="B267"/>
  <c r="A267"/>
  <c r="B266"/>
  <c r="A266"/>
  <c r="B265"/>
  <c r="A265"/>
  <c r="B264"/>
  <c r="A264"/>
  <c r="B263"/>
  <c r="A263"/>
  <c r="B262"/>
  <c r="A262"/>
  <c r="B261"/>
  <c r="A261"/>
  <c r="B260"/>
  <c r="A260"/>
  <c r="B259"/>
  <c r="A259"/>
  <c r="B258"/>
  <c r="A258"/>
  <c r="B257"/>
  <c r="A257"/>
  <c r="B256"/>
  <c r="A256"/>
  <c r="B255"/>
  <c r="A255"/>
  <c r="B254"/>
  <c r="A254"/>
  <c r="B253"/>
  <c r="A253"/>
  <c r="B252"/>
  <c r="A252"/>
  <c r="B251"/>
  <c r="A251"/>
  <c r="B250"/>
  <c r="A250"/>
  <c r="B249"/>
  <c r="A249"/>
  <c r="B248"/>
  <c r="A248"/>
  <c r="B247"/>
  <c r="A247"/>
  <c r="B246"/>
  <c r="A246"/>
  <c r="B245"/>
  <c r="A245"/>
  <c r="B244"/>
  <c r="A244"/>
  <c r="B243"/>
  <c r="A243"/>
  <c r="B242"/>
  <c r="A242"/>
  <c r="B241"/>
  <c r="A241"/>
  <c r="B240"/>
  <c r="A240"/>
  <c r="B239"/>
  <c r="A239"/>
  <c r="B238"/>
  <c r="A238"/>
  <c r="B237"/>
  <c r="A237"/>
  <c r="B236"/>
  <c r="A236"/>
  <c r="B235"/>
  <c r="A235"/>
  <c r="B234"/>
  <c r="A234"/>
  <c r="B233"/>
  <c r="A233"/>
  <c r="B232"/>
  <c r="A232"/>
  <c r="B231"/>
  <c r="A231"/>
  <c r="B230"/>
  <c r="A230"/>
  <c r="B229"/>
  <c r="A229"/>
  <c r="O228"/>
  <c r="B228"/>
  <c r="A228"/>
  <c r="B227"/>
  <c r="A227"/>
  <c r="B226"/>
  <c r="A226"/>
  <c r="O225"/>
  <c r="B225"/>
  <c r="A225"/>
  <c r="B224"/>
  <c r="A224"/>
  <c r="O223"/>
  <c r="B223"/>
  <c r="A223"/>
  <c r="B222"/>
  <c r="A222"/>
  <c r="B221"/>
  <c r="A221"/>
  <c r="B220"/>
  <c r="A220"/>
  <c r="B219"/>
  <c r="A219"/>
  <c r="B218"/>
  <c r="A218"/>
  <c r="B217"/>
  <c r="A217"/>
  <c r="B216"/>
  <c r="A216"/>
  <c r="B215"/>
  <c r="A215"/>
  <c r="B214"/>
  <c r="A214"/>
  <c r="B213"/>
  <c r="A213"/>
  <c r="B212"/>
  <c r="A212"/>
  <c r="B211"/>
  <c r="A211"/>
  <c r="B210"/>
  <c r="A210"/>
  <c r="B209"/>
  <c r="A209"/>
  <c r="B208"/>
  <c r="A208"/>
  <c r="B207"/>
  <c r="A207"/>
  <c r="B206"/>
  <c r="A206"/>
  <c r="B205"/>
  <c r="A205"/>
  <c r="B204"/>
  <c r="A204"/>
  <c r="B203"/>
  <c r="A203"/>
  <c r="N202"/>
  <c r="B202"/>
  <c r="A202"/>
  <c r="B201"/>
  <c r="A201"/>
  <c r="B200"/>
  <c r="A200"/>
  <c r="B199"/>
  <c r="A199"/>
  <c r="B198"/>
  <c r="A198"/>
  <c r="B197"/>
  <c r="A197"/>
  <c r="B196"/>
  <c r="A196"/>
  <c r="B195"/>
  <c r="A195"/>
  <c r="B194"/>
  <c r="A194"/>
  <c r="B193"/>
  <c r="A193"/>
  <c r="B192"/>
  <c r="A192"/>
  <c r="B191"/>
  <c r="A191"/>
  <c r="B190"/>
  <c r="A190"/>
  <c r="B189"/>
  <c r="A189"/>
  <c r="B188"/>
  <c r="A188"/>
  <c r="B187"/>
  <c r="A187"/>
  <c r="B186"/>
  <c r="A186"/>
  <c r="B185"/>
  <c r="A185"/>
  <c r="B184"/>
  <c r="A184"/>
  <c r="B183"/>
  <c r="A183"/>
  <c r="P182"/>
  <c r="B182"/>
  <c r="A182"/>
  <c r="B181"/>
  <c r="A181"/>
  <c r="B180"/>
  <c r="A180"/>
  <c r="B179"/>
  <c r="A179"/>
  <c r="B178"/>
  <c r="A178"/>
  <c r="B177"/>
  <c r="A177"/>
  <c r="B176"/>
  <c r="A176"/>
  <c r="B175"/>
  <c r="A175"/>
  <c r="N174"/>
  <c r="B174"/>
  <c r="A174"/>
  <c r="B173"/>
  <c r="A173"/>
  <c r="B172"/>
  <c r="A172"/>
  <c r="B171"/>
  <c r="A171"/>
  <c r="B170"/>
  <c r="A170"/>
  <c r="B169"/>
  <c r="A169"/>
  <c r="B168"/>
  <c r="A168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8"/>
  <c r="A158"/>
  <c r="B157"/>
  <c r="A157"/>
  <c r="B156"/>
  <c r="A156"/>
  <c r="B155"/>
  <c r="A155"/>
  <c r="B154"/>
  <c r="A154"/>
  <c r="M153"/>
  <c r="B153"/>
  <c r="A153"/>
  <c r="B152"/>
  <c r="A152"/>
  <c r="B151"/>
  <c r="A151"/>
  <c r="B150"/>
  <c r="A150"/>
  <c r="B149"/>
  <c r="A149"/>
  <c r="B148"/>
  <c r="A148"/>
  <c r="B147"/>
  <c r="A147"/>
  <c r="B146"/>
  <c r="A146"/>
  <c r="B145"/>
  <c r="A145"/>
  <c r="B144"/>
  <c r="A144"/>
  <c r="B143"/>
  <c r="A143"/>
  <c r="B142"/>
  <c r="A142"/>
  <c r="B141"/>
  <c r="A141"/>
  <c r="B140"/>
  <c r="A140"/>
  <c r="B139"/>
  <c r="A139"/>
  <c r="B138"/>
  <c r="A138"/>
  <c r="B137"/>
  <c r="A137"/>
  <c r="B136"/>
  <c r="A136"/>
  <c r="B135"/>
  <c r="A135"/>
  <c r="B134"/>
  <c r="A134"/>
  <c r="B133"/>
  <c r="A133"/>
  <c r="B132"/>
  <c r="A132"/>
  <c r="B131"/>
  <c r="A131"/>
  <c r="B130"/>
  <c r="A130"/>
  <c r="P129"/>
  <c r="O129"/>
  <c r="B129"/>
  <c r="A129"/>
  <c r="B128"/>
  <c r="A128"/>
  <c r="B127"/>
  <c r="A127"/>
  <c r="B126"/>
  <c r="A126"/>
  <c r="B125"/>
  <c r="A125"/>
  <c r="B124"/>
  <c r="A124"/>
  <c r="B123"/>
  <c r="A123"/>
  <c r="B122"/>
  <c r="A122"/>
  <c r="B121"/>
  <c r="A121"/>
  <c r="B120"/>
  <c r="A120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B110"/>
  <c r="A110"/>
  <c r="B109"/>
  <c r="A109"/>
  <c r="B108"/>
  <c r="A108"/>
  <c r="B107"/>
  <c r="A107"/>
  <c r="B106"/>
  <c r="A106"/>
  <c r="B105"/>
  <c r="A105"/>
  <c r="B104"/>
  <c r="A104"/>
  <c r="B103"/>
  <c r="A103"/>
  <c r="B102"/>
  <c r="A102"/>
  <c r="B101"/>
  <c r="A101"/>
  <c r="B100"/>
  <c r="A100"/>
  <c r="B99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3"/>
  <c r="A3"/>
  <c r="B2"/>
  <c r="A2"/>
  <c r="I4" i="14"/>
  <c r="I3"/>
  <c r="I4" i="6"/>
  <c r="I3"/>
  <c r="I3" i="16"/>
  <c r="I4"/>
  <c r="I4" i="2"/>
  <c r="I3"/>
  <c r="I4" i="7"/>
  <c r="I3"/>
  <c r="I4" i="9"/>
  <c r="I3"/>
  <c r="I4" i="10"/>
  <c r="I3"/>
  <c r="I4" i="11"/>
  <c r="I3"/>
  <c r="I4" i="12"/>
  <c r="I3"/>
  <c r="I4" i="15"/>
  <c r="I3"/>
</calcChain>
</file>

<file path=xl/sharedStrings.xml><?xml version="1.0" encoding="utf-8"?>
<sst xmlns="http://schemas.openxmlformats.org/spreadsheetml/2006/main" count="2840" uniqueCount="477">
  <si>
    <t>Ano</t>
  </si>
  <si>
    <t>mês</t>
  </si>
  <si>
    <t>trimestre</t>
  </si>
  <si>
    <t>Carimbo de data/hora</t>
  </si>
  <si>
    <t>Tipo</t>
  </si>
  <si>
    <t>Categoria</t>
  </si>
  <si>
    <t>Corpo Artístico (ou Parceiro)</t>
  </si>
  <si>
    <t>Nome / Programa</t>
  </si>
  <si>
    <t xml:space="preserve">Nome do Programa no Borderô/Lista/Relatório </t>
  </si>
  <si>
    <t>Data</t>
  </si>
  <si>
    <t>Horário</t>
  </si>
  <si>
    <t>Local</t>
  </si>
  <si>
    <t>CAPACIDADE</t>
  </si>
  <si>
    <t>INGRESSOS EMITIDOS</t>
  </si>
  <si>
    <t>PAGANTES</t>
  </si>
  <si>
    <t>GRATUITOS</t>
  </si>
  <si>
    <t>PÚBLICO PRESENTE</t>
  </si>
  <si>
    <t>Programação</t>
  </si>
  <si>
    <t>Concertos - OSM</t>
  </si>
  <si>
    <t>OSM</t>
  </si>
  <si>
    <t>OSM INTERPRETA MAHLER</t>
  </si>
  <si>
    <t>TM - Sala de Espetáculos</t>
  </si>
  <si>
    <t>Projetos Continuados - Meu Primeiro Municipal</t>
  </si>
  <si>
    <t>OER</t>
  </si>
  <si>
    <t>JOÃO DE BARRO PARA CRIANÇA</t>
  </si>
  <si>
    <t>Dança - Balé da Cidade</t>
  </si>
  <si>
    <t>Balé da Cidade</t>
  </si>
  <si>
    <t>WINTERREISE</t>
  </si>
  <si>
    <t>Teatro SESC Santos</t>
  </si>
  <si>
    <t>Projetos em Parceria</t>
  </si>
  <si>
    <t>ORQUESTRA SINFÔNICA DE HELIÓPOLIS</t>
  </si>
  <si>
    <t>Projetos Continuados - Happy Hour</t>
  </si>
  <si>
    <t>Convidado</t>
  </si>
  <si>
    <t>HAPPY HOUR - Leandro/Jonatas</t>
  </si>
  <si>
    <t>Evento</t>
  </si>
  <si>
    <t>Eventos</t>
  </si>
  <si>
    <t>NA</t>
  </si>
  <si>
    <t>Mangaba Produções / Ensaio Carlota Costa</t>
  </si>
  <si>
    <t>-</t>
  </si>
  <si>
    <t>**</t>
  </si>
  <si>
    <t>Concertos - OER</t>
  </si>
  <si>
    <t>OER CISNE NEGRO</t>
  </si>
  <si>
    <t>OSM E JOÃO CARLOS MARTINS</t>
  </si>
  <si>
    <t>OSM INTERPRETA HAYDN E MOZART</t>
  </si>
  <si>
    <t>Cauã Comunicação / Qualicorp</t>
  </si>
  <si>
    <t>Concertos - Quarteto de Cordas</t>
  </si>
  <si>
    <t>Quarteto de Cordas</t>
  </si>
  <si>
    <t>QUARTETO DE CORDAS [14/09]</t>
  </si>
  <si>
    <t>PA - Sala do Conservatório</t>
  </si>
  <si>
    <t>Coral Paulistano</t>
  </si>
  <si>
    <t>FESTIVAL DE COROS</t>
  </si>
  <si>
    <t>OSM TRIBUTO A JOHN WILLIAMS</t>
  </si>
  <si>
    <t>BlueSky / Ensaio Dzarm</t>
  </si>
  <si>
    <t>HAPPY HOUR - QUARTETO FALA DE FLAUTA</t>
  </si>
  <si>
    <t>Concertos - Coral Paulistano</t>
  </si>
  <si>
    <t>CORAL PAULISTANO [19/09] - Volta ao Mundo</t>
  </si>
  <si>
    <t>BACHIANA FILARMÔNICA</t>
  </si>
  <si>
    <t>Óperas</t>
  </si>
  <si>
    <t>Coro Lírico;OSM</t>
  </si>
  <si>
    <t>ÓPERA NABUCCO</t>
  </si>
  <si>
    <t>Projetos Educativos - Escolas FTM</t>
  </si>
  <si>
    <t>Escola de Dança FTM</t>
  </si>
  <si>
    <t>ESCOLA DE DANÇA</t>
  </si>
  <si>
    <t>JAZZ SINFÔNICA</t>
  </si>
  <si>
    <t>QUARTETO DE CORDAS [28/09] - Vila Lobos Fauré</t>
  </si>
  <si>
    <t>EVENTO APAS</t>
  </si>
  <si>
    <t>ORQUESTRA SINFÔNICA JOVEM</t>
  </si>
  <si>
    <t>ORQUESTRA DE HELIÓPOLIS</t>
  </si>
  <si>
    <t>ORQUESTRA SINFONICA DE HELIÓPOLIS</t>
  </si>
  <si>
    <t>Projetos Continuados - Quartas Musicais</t>
  </si>
  <si>
    <t>QUARTAS MUSICAIS: MATIAS PINTO TRIO</t>
  </si>
  <si>
    <t>BALÉ ANATOMIA E RISCO</t>
  </si>
  <si>
    <t>ORQUESTRA GRUPO GPA</t>
  </si>
  <si>
    <t>ORQUESTRA GPA</t>
  </si>
  <si>
    <t>BACHIANA FILARMONICA - JOÃO CARLOS BRASIL</t>
  </si>
  <si>
    <t>BALÉ STAGIUM</t>
  </si>
  <si>
    <t>MALWEE MALHAS LTDA</t>
  </si>
  <si>
    <t>BALÉ DE CEGOS</t>
  </si>
  <si>
    <t>QUARTETO DE CORDAS E RICARDO HERZ</t>
  </si>
  <si>
    <t>O Sinfonismo Espanhol do Século XX</t>
  </si>
  <si>
    <t>SALT CONTEUDO ARTISTICO</t>
  </si>
  <si>
    <t>OER E CIA IMAGOS</t>
  </si>
  <si>
    <t>FESTIVAL DE SAPATEADOS</t>
  </si>
  <si>
    <t>VIDEOGRAPH SERVICOS</t>
  </si>
  <si>
    <t>OSM PROGRAMA 32</t>
  </si>
  <si>
    <t>APAS</t>
  </si>
  <si>
    <t>QUARTETO DA CIDADE - VILA LOBOS/SHOSTAKOVICH</t>
  </si>
  <si>
    <t>OSM PROGRAMA 33</t>
  </si>
  <si>
    <t>JAZZ SINFONICA</t>
  </si>
  <si>
    <t>Coral Paulistano;OER;OSM</t>
  </si>
  <si>
    <t>Os Pescadores de Pérolas</t>
  </si>
  <si>
    <t>Concerto do Coral Paulistano no Feriado</t>
  </si>
  <si>
    <t>Mosteiro de São Bento</t>
  </si>
  <si>
    <t>*</t>
  </si>
  <si>
    <t>OPERA STUDIO</t>
  </si>
  <si>
    <t>Meu Primeiro Municipal João de Barro</t>
  </si>
  <si>
    <t>OSM PROGRAMA 34</t>
  </si>
  <si>
    <t>Orquestra Juvenil de Heliopolis</t>
  </si>
  <si>
    <t>O Quebra Nozes</t>
  </si>
  <si>
    <t>Quarteto da Cidade e Pianista Thiago Bertoldi</t>
  </si>
  <si>
    <t>OSM PROGRAMA 35</t>
  </si>
  <si>
    <t>Projeto de Terceiros</t>
  </si>
  <si>
    <t>Camerata Ikeda</t>
  </si>
  <si>
    <t>Concerto Coral Paulistano</t>
  </si>
  <si>
    <t>Bachiana Filarmonica Sesi SP</t>
  </si>
  <si>
    <t>Balé - Consciência Negra</t>
  </si>
  <si>
    <t>OSM - O Messias Hëndel</t>
  </si>
  <si>
    <t>Escola de Dança Um Sonho de Natal</t>
  </si>
  <si>
    <t>OER - Dvorák</t>
  </si>
  <si>
    <t>Asas para Voar</t>
  </si>
  <si>
    <t>Teatro Paulo Eiró - Santo Amaro</t>
  </si>
  <si>
    <t>Quarteto de Cordas e Duofel</t>
  </si>
  <si>
    <t>Coral Paulistano no Mosteiro de São Bento</t>
  </si>
  <si>
    <t>OER - Apresenta Mozart</t>
  </si>
  <si>
    <t>Projetos Institucionais SMC - Dia do Circo</t>
  </si>
  <si>
    <t>PARCEIRO</t>
  </si>
  <si>
    <t>Noite de Gala do Circo</t>
  </si>
  <si>
    <t>Coral Paulistano de Natal</t>
  </si>
  <si>
    <t>A Flauta Magica</t>
  </si>
  <si>
    <t>OER - Ópera em Concerto</t>
  </si>
  <si>
    <t>Concerto de Natal na Escadaria</t>
  </si>
  <si>
    <t>TM - Escadaria Interna</t>
  </si>
  <si>
    <t>Projetos Conjuntos</t>
  </si>
  <si>
    <t>Concerto de Natal</t>
  </si>
  <si>
    <t>Não se aplica</t>
  </si>
  <si>
    <t>ENSAIO FOTOGRÁFICO VOGUE</t>
  </si>
  <si>
    <t>ACADEMIA DE TROMPETES SP</t>
  </si>
  <si>
    <t>PA - Sala Expositiva + conservatório</t>
  </si>
  <si>
    <t>GRAVAÇÃO PARIS FILMES "O DOUTRINADOR"</t>
  </si>
  <si>
    <t>TM - Escadaria Externa</t>
  </si>
  <si>
    <t>ANIVERSÁRIO DE SÃO PAULO COM A OSM</t>
  </si>
  <si>
    <t>ANIVERSÁRIO DE SÃO PAULO COM O BALÉ DA CIDADE</t>
  </si>
  <si>
    <t>ANIVERSÁRIO DE SÃO PAULO COM A OER</t>
  </si>
  <si>
    <t>PRÉ-TEMPORADA - KUBRICK EM CONCERTO</t>
  </si>
  <si>
    <t>Projetos institucionais SMC</t>
  </si>
  <si>
    <t xml:space="preserve">MEDALHA CIDADE SÃO PAULO </t>
  </si>
  <si>
    <t>Projetos de Terceiros</t>
  </si>
  <si>
    <t>SHOW EM HOMENAGEM A ADONIRAN BARBOSA</t>
  </si>
  <si>
    <t xml:space="preserve">Não se aplica </t>
  </si>
  <si>
    <t>EVENTO CAIXA ECONÔMICA FEDERAL</t>
  </si>
  <si>
    <t>CURTA SAMPLE</t>
  </si>
  <si>
    <t>EXPERIENCIA USUÁRIO TRANSPORTE PÚBLICO</t>
  </si>
  <si>
    <t>PA - Sala do Conservatório + área de convivência</t>
  </si>
  <si>
    <t>OSM, Coro Lírico</t>
  </si>
  <si>
    <t>PRÉ-TEMPORADA - KUBRICK EM CONCERTO 2 – LARANJA MECÂNICA</t>
  </si>
  <si>
    <t>OER APRESENTA TCHAIKOVSKY</t>
  </si>
  <si>
    <t>ENCONTRO DE PRODUÇÃO INDEPENDENTE</t>
  </si>
  <si>
    <t>PA - Sala Expositiva + área de convivência</t>
  </si>
  <si>
    <t>OSM, Coro Lírico, Coral Paulistano, Coral Infanto-Juvenil da Escola Municipal de Música</t>
  </si>
  <si>
    <t>GUSTAV MAHLER: SINFONIA N°8</t>
  </si>
  <si>
    <t>"PEDRO E O LOBO"</t>
  </si>
  <si>
    <t>OSM INFORMAL</t>
  </si>
  <si>
    <t>GRAVAÇÃO AVON</t>
  </si>
  <si>
    <t>PA - Praça (vão + área coberta)</t>
  </si>
  <si>
    <t>CONCERTO EM HOMENAGEM ÀS MULHERES</t>
  </si>
  <si>
    <t>Escola de Música FTM</t>
  </si>
  <si>
    <t>TONS DA ESCOLA</t>
  </si>
  <si>
    <t>HOMENAGEM A GIOACHINO ROSSINI</t>
  </si>
  <si>
    <t>CLAUDÉ DEBUSSY E BERLIOZ</t>
  </si>
  <si>
    <t>ABERTURA DO FÓRUM ECONÔMICO MUNDIAL</t>
  </si>
  <si>
    <t xml:space="preserve">Hotel Tangará </t>
  </si>
  <si>
    <t>"UM JEITO DE CORPO"</t>
  </si>
  <si>
    <t>GRAVAÇÃO MASTERCHEF</t>
  </si>
  <si>
    <t>TM - Sala de Espetáculos + escadaria interna + salão nobre</t>
  </si>
  <si>
    <t>REUNIÃO CONTROLADORIA MUNICIPAL</t>
  </si>
  <si>
    <t>PA - Sala Expositiva + vão livre</t>
  </si>
  <si>
    <t>OSM CÂMARA 1</t>
  </si>
  <si>
    <t>COMEMORAÇÃO SEMANA SANTA - MOSTEIRO DE SÃO BENTO</t>
  </si>
  <si>
    <t>OSM CÂMARA 2</t>
  </si>
  <si>
    <t>Bachiana Filarmônica</t>
  </si>
  <si>
    <t>TCHAIKOVSKY E MOZART</t>
  </si>
  <si>
    <t>Ensaio Aberto</t>
  </si>
  <si>
    <t>ENSAIO ABERTO - CONCERTO VIVALDI</t>
  </si>
  <si>
    <t>QUARTETO DE CORDAS APRESENTA ANTONIO VIVALDI</t>
  </si>
  <si>
    <t>OSM, Coral Paulistano</t>
  </si>
  <si>
    <t>OSM e CORAL PAULISTANO - BRAGA, DEBUSSY E POULENC</t>
  </si>
  <si>
    <t>Orquestra Sinfônica de Heliópolis</t>
  </si>
  <si>
    <t>ORQUESTRA DE HELIÓPOLIS - CLAUDE DEBUSSY</t>
  </si>
  <si>
    <t>OER, Escola de Música FTM</t>
  </si>
  <si>
    <t>HAPPY HOUR: DUO DE VIOLÕES</t>
  </si>
  <si>
    <t>BACHIANA FILARMÔNICA - J.S.BACH</t>
  </si>
  <si>
    <t>EVENTO BODYTECH</t>
  </si>
  <si>
    <t xml:space="preserve">OER, Escola de Música FTM </t>
  </si>
  <si>
    <t>QUARTA MUSICAL: BANDEGÓ DUO DE VIOLÕES</t>
  </si>
  <si>
    <t>TM - Salão Nobre</t>
  </si>
  <si>
    <t>BANDA SINFÔNICA</t>
  </si>
  <si>
    <t>OSM, Coro Lírico, Coral Paulistano, Coro Infanto-Juvenil da Escola Municipal de Música e Solistas do Opera Studio do TMSP</t>
  </si>
  <si>
    <t>BERNSTEIN: "MISSA"</t>
  </si>
  <si>
    <t>MEU PRIMEIRO MUNICIPAL: TRIBUTO A THAIKOVSKY  (CANCELADO)</t>
  </si>
  <si>
    <t>CANCELADO</t>
  </si>
  <si>
    <t>VILLA-LOBOS, OSWALD</t>
  </si>
  <si>
    <t>HAPPY HOUR: QUARTETO DE CORDAS</t>
  </si>
  <si>
    <t>ENSAIO ABERTO - MOZART</t>
  </si>
  <si>
    <t>QUARTA MUSICAL: QUARTETO DE FLAUTAS</t>
  </si>
  <si>
    <t>MOZART</t>
  </si>
  <si>
    <t>DIEMECKE, CHOPIN, BRAHMS</t>
  </si>
  <si>
    <t>CAMERATA DA OER</t>
  </si>
  <si>
    <t>Ópera Studio</t>
  </si>
  <si>
    <t>MEU PRIMEIRO MUNICIPAL - ESTAÇÃO VILLA LOBOS</t>
  </si>
  <si>
    <t>OSJM</t>
  </si>
  <si>
    <t>Bachiana Filarmônica SESI SP</t>
  </si>
  <si>
    <t>BACHIANA FILARMÔNICA MEIO DIA A HISTORIA DA DANÇA</t>
  </si>
  <si>
    <t>HAPPY HOUR: VIOLA SOLO</t>
  </si>
  <si>
    <t>SESSÃO DE FOTOS NATURA</t>
  </si>
  <si>
    <t>HOMENAGEM A GARCIA LORCA</t>
  </si>
  <si>
    <t>GRAVAÇÃO NATURA</t>
  </si>
  <si>
    <t>BEETHOVEN, CARVALHO, STRAUSS</t>
  </si>
  <si>
    <t>RECITAL DE CANTO LÍRICO</t>
  </si>
  <si>
    <t>PA - Sala Expositiva</t>
  </si>
  <si>
    <t>TEASAER PROA COM BOSSA NOVA FILMS</t>
  </si>
  <si>
    <t>Jazz Sinfônica e Trio Corrente</t>
  </si>
  <si>
    <t>ORQUESTRA JAZZ SINFÔNICA</t>
  </si>
  <si>
    <t>HAPPY HOUR: RECITAL DE DUO DE VIOLONCELOS</t>
  </si>
  <si>
    <t>CORAL PAULISTANO</t>
  </si>
  <si>
    <t>TM - Saguão</t>
  </si>
  <si>
    <t>ENSAIO ABERTO - MUSICA DE CINEMA</t>
  </si>
  <si>
    <t>NÚCLEO HESPÉRIDES MÚSICA DAS AMÉRICAS</t>
  </si>
  <si>
    <t>OER,Escola de Música FTM</t>
  </si>
  <si>
    <t>QUARTA MUSICAL: QUARTETO DE CORDAS E FLAUTA COM TRIO DE CORDAS</t>
  </si>
  <si>
    <t xml:space="preserve">QUARTA MUSICAL: QUARTETO DO CORDAS E FLAUTA COM TRIO DE CORDAS </t>
  </si>
  <si>
    <t>MUSICA DE CINEMA</t>
  </si>
  <si>
    <t>ABRIL PARA DANÇA - UM JEITO DE CORPO IBIRAPUERA</t>
  </si>
  <si>
    <t>Auditório Ibirapuera</t>
  </si>
  <si>
    <t>ABRIL PARA DANÇA - CIA PAULISTA DE DANÇA</t>
  </si>
  <si>
    <t>HOMENAGEM GARCIA LORCA</t>
  </si>
  <si>
    <t>SHOSTAKOVICH, RACHMANOFF</t>
  </si>
  <si>
    <t>HAPPY HOUR: QUINTETO DE SOPROS</t>
  </si>
  <si>
    <t>QUARTAS MUSICAIS: AS 4 ESTAÇÕES DE VIVALDI</t>
  </si>
  <si>
    <t>CONCERTO DA OFICINA DE MÚSICA ANTIGA DA ESCOLA MUNICIPAL DE MÚSICA</t>
  </si>
  <si>
    <t xml:space="preserve">CONCERTO DA OFICINA DE MÚSICA ANTIGA DA ESCOLA MUNICIPAL DE MÚSICA </t>
  </si>
  <si>
    <t>MEU PRIMEIRO MUNICIPAL: ESTAÇÃO VILLA LOBOS</t>
  </si>
  <si>
    <t>RECITAL DE CANTO E VIOLÃO</t>
  </si>
  <si>
    <t xml:space="preserve">RECITAL DE CANTO E VIOLÃO </t>
  </si>
  <si>
    <t>MASTERCLASS DE VIOLONCELO</t>
  </si>
  <si>
    <t>HAPPY HOUR: RECITAL DE TROMPETE E PIANO</t>
  </si>
  <si>
    <t>ENSAIO ABERTO - FRANZSCHUBERT</t>
  </si>
  <si>
    <t>QUARTETO DE CORDAS TOCA FRANZSCHUBERT</t>
  </si>
  <si>
    <t>ARDUINO DAY SÃO PAULO 2018</t>
  </si>
  <si>
    <t>PA - Vão Livre</t>
  </si>
  <si>
    <t>OSM, Coro Lírico, Cisne Negro CIA de Dança e Solistas</t>
  </si>
  <si>
    <t>LA TRAVIATA</t>
  </si>
  <si>
    <t>Orquestra Jazz Sinfônica</t>
  </si>
  <si>
    <t>Soprano e Piano</t>
  </si>
  <si>
    <t>HAPPY HOUR: RECITAL DE PIANO</t>
  </si>
  <si>
    <t xml:space="preserve">Fulvio Lima </t>
  </si>
  <si>
    <t>RECITAL DE FORMATURA</t>
  </si>
  <si>
    <t>CONCERTO OPERA STUDIO</t>
  </si>
  <si>
    <t>DAS TRIPAS CORAÇÃO</t>
  </si>
  <si>
    <t xml:space="preserve">DAS TRIPAS CORAÇÃO </t>
  </si>
  <si>
    <t>Teatro Paulo Eiró</t>
  </si>
  <si>
    <t>LANÇAMENTO GAME PROACOINS - VIRADA CULTURAL</t>
  </si>
  <si>
    <t>Banda Sinfônica Escola de Música FTM</t>
  </si>
  <si>
    <t>TONS DA ESCOLA: CONCERTO BANDA SINFÔNICA</t>
  </si>
  <si>
    <t>VIRADA CULTURAL - ORQUESTRA VERMELHA E CAVERNA</t>
  </si>
  <si>
    <t>OER, André Mehmari</t>
  </si>
  <si>
    <t>GRANDES SINFONIAS - GNATALLI E GISMONTI</t>
  </si>
  <si>
    <t xml:space="preserve">GRANDES SINFONIAS - GNATALLI E GISMONTI </t>
  </si>
  <si>
    <t>Orquestra Filarmonica de Santos Amaro</t>
  </si>
  <si>
    <t>VIRADA CULTURAL - MUSICA DE CINEMA</t>
  </si>
  <si>
    <t>Projetos Institucionais SMC - Virada Cultural</t>
  </si>
  <si>
    <t>VIVALDI: AS 4 ESTAÇÕES</t>
  </si>
  <si>
    <t>HAPPY HOUR: RECITAL DE VIOLONCELO</t>
  </si>
  <si>
    <t>JOÃO CARLOS MARTINS E MARCELO BRATKE IN CONCERT</t>
  </si>
  <si>
    <t>ENSAIO ABERTO - ASTOR PIAZOLLA</t>
  </si>
  <si>
    <t>ASTOR PIAZZOLLA</t>
  </si>
  <si>
    <t>Domenico Nordio e Antonio Vaz Leme</t>
  </si>
  <si>
    <t>DOMENICO NORDIO E ANTONIO VAZ LEME</t>
  </si>
  <si>
    <t>TONS DA ESCOLA: RECITAL DE MÚSICA DE CÂMARA (CANCELADO)</t>
  </si>
  <si>
    <t>CORAL PAULISTANO CANÇÕES JAPONESAS</t>
  </si>
  <si>
    <t>HAPPY HOUR: QUARTETO DE CORDAS DA OER</t>
  </si>
  <si>
    <t>SESSÃO DE FOTOS FLAVIA JUNQUEIRA (Solicitação acadêmica)</t>
  </si>
  <si>
    <t>NÚCLEO HESPÉRIDES MÚSICA DAS AMÉRICAS - CONCERTO</t>
  </si>
  <si>
    <t>NÚCLEO HESPÉRIDES MÚSICA DAS AMÉRICAS - MASTER CLASS</t>
  </si>
  <si>
    <t>QUARTAS MUSICAIS: RECITAL DE PIANO</t>
  </si>
  <si>
    <t>CORAL PAULISTANO NO MOSTEIRO DE SÃO BENTOS</t>
  </si>
  <si>
    <t>Grupo Sobrevento</t>
  </si>
  <si>
    <t>MEU PRIMEIRO MUNICIPAL: MOZART MOMENTS</t>
  </si>
  <si>
    <t>TCHAIKOVSKY</t>
  </si>
  <si>
    <t xml:space="preserve">OER, Trio de cordas </t>
  </si>
  <si>
    <t>HAPPY HOUR: TRIO DE CORDAS E FLAUTA DA OER</t>
  </si>
  <si>
    <t>EDITORIAL DE MODA CLAUDIA KECHICHIAN</t>
  </si>
  <si>
    <t>QUARTA MUSICAL: SAMUEL POMPEO QUINTETO</t>
  </si>
  <si>
    <t>RECITAL DE PIANO: FORMATURA NAARA</t>
  </si>
  <si>
    <t xml:space="preserve">RECITAL DE CANTO LÍRICO </t>
  </si>
  <si>
    <t>SESSÃO DE FOTOS FARBAGÉ - NATÁLIA GOMES (Solicitação acadêmica)</t>
  </si>
  <si>
    <t>ENSEMBLE FTM</t>
  </si>
  <si>
    <t>OER, Coral Paulistano</t>
  </si>
  <si>
    <t>OER E CORAL PAULISTANO - VAUGHAN WILLIAMS</t>
  </si>
  <si>
    <t>BACHIANA FILARMÔNICA: A INFLUÊNCIA DO JAZZ</t>
  </si>
  <si>
    <t>ENSAIO ABERTO - BEETHOVEN</t>
  </si>
  <si>
    <t>RECITAL DE VIOLÕES</t>
  </si>
  <si>
    <t>QUARTETO DE CORDAS TOCA BEETHOVEN</t>
  </si>
  <si>
    <t xml:space="preserve">QUARTETO DE CORDAS TOCA BEETHOVEN </t>
  </si>
  <si>
    <t xml:space="preserve">OSM, Coral Paulistano, Solistas </t>
  </si>
  <si>
    <t>O CAVALEIRO DA ROSA</t>
  </si>
  <si>
    <t>OER, Ópera Studio</t>
  </si>
  <si>
    <t>CAMERATA DA OER: O ELIXIR DO AMOR</t>
  </si>
  <si>
    <t>SMADS CONVIDA</t>
  </si>
  <si>
    <t>TONS DA ESCOLA: OSJM (CANCELADO)</t>
  </si>
  <si>
    <t>Orquestra Insituto GPA</t>
  </si>
  <si>
    <t>INSTITUTO GPA: TCHAIKOVSKY E PIAZZOLLA</t>
  </si>
  <si>
    <t>RECITAL DE MÚSICA DE CÂMARA</t>
  </si>
  <si>
    <t xml:space="preserve">RECITAL DE MÚSICA DE CÂMARA  </t>
  </si>
  <si>
    <t>CONCERTO DO CORO INFANTO JUVENIL E ENSEMBLE RENASCENTISTA</t>
  </si>
  <si>
    <t>RECITAL DE FORMATURA DE VIOLINO</t>
  </si>
  <si>
    <t>Camerata da OER e Opera Studio</t>
  </si>
  <si>
    <t>O ELIXIR DO AMOR: ÓPERA DE GAETANO DONIZETTI</t>
  </si>
  <si>
    <t>ATELIÊ CONTEMPORÂNEO</t>
  </si>
  <si>
    <t xml:space="preserve">ATELIÊ CONTEMPORÂNEO </t>
  </si>
  <si>
    <t>TONS DA ESCOLA: OSJM</t>
  </si>
  <si>
    <t>HAPPY HOUR: CANTO CORAL</t>
  </si>
  <si>
    <t>QUARTETO DE CORDAS COMEMORA A IMIGRAÇÃO JAPONES</t>
  </si>
  <si>
    <t>CINEMA EM CONCERTO 2 NINO ROTA</t>
  </si>
  <si>
    <t>MOVIMENTO LIVRE ESCOLA DE DANÇA</t>
  </si>
  <si>
    <t>NÃO TEVE BORDERÔ</t>
  </si>
  <si>
    <t>PARCERIA BALLETO - ENSAIO ABERTO BCSP</t>
  </si>
  <si>
    <t>BALÉ DA CIDADE DE SÃO PAULO DANÇAS E QUIMERAS</t>
  </si>
  <si>
    <t>DANÇAS E QUIMERAS</t>
  </si>
  <si>
    <t>COQUETEL DA EMBAIXADA DA AUSTRIA</t>
  </si>
  <si>
    <t>GRANDES SINFONIAS VI WAGNER E MAHLER</t>
  </si>
  <si>
    <t>OER INTERPRETA WAGNE E MAHLER</t>
  </si>
  <si>
    <t xml:space="preserve">GRAVAÇÃO MUNICIPALCO </t>
  </si>
  <si>
    <t>DANÇA E QUIMERAS</t>
  </si>
  <si>
    <t>DIVERTISSEMENT</t>
  </si>
  <si>
    <t>MEU PRIMEIRO MUNICIPAL - DIVERTISSEMENT</t>
  </si>
  <si>
    <t>TONS DA ESCOLA RECITAL DE CRAVO</t>
  </si>
  <si>
    <t>TÉCNICA MAC</t>
  </si>
  <si>
    <t>ÓPERA EM CONCERTO PIEDADE</t>
  </si>
  <si>
    <t>PIEDADE, DE JOÃO GUILHERME RIPPER</t>
  </si>
  <si>
    <t>CAMERATA DA OER SOPROS E PERCURSÃO</t>
  </si>
  <si>
    <t>SOPROS DA EXPERIMENTAL</t>
  </si>
  <si>
    <t>Coral Belém</t>
  </si>
  <si>
    <t xml:space="preserve">85 ANOS DO CORAL BELÉM </t>
  </si>
  <si>
    <t xml:space="preserve">CONCERTO 85 ANOS DO CORAL BELÉM </t>
  </si>
  <si>
    <t>VALENTINA LISITSA E FÁBIO MECHETTI</t>
  </si>
  <si>
    <t xml:space="preserve">Não se Aplica </t>
  </si>
  <si>
    <t>RECEPTIVO MASTERCARD</t>
  </si>
  <si>
    <t>TM - Sala Atrás da Bilheteria</t>
  </si>
  <si>
    <t>TONS DA ESCOLA: RECITAL DE PIANO</t>
  </si>
  <si>
    <t>NAK:TA - VELOCITY: MODERN TABLE</t>
  </si>
  <si>
    <t>BALÉ DA CIDADE E MODERN TABLE COMTEMPORA</t>
  </si>
  <si>
    <t>RACHEL BARTON PINE E ROBERTO MINCZUK</t>
  </si>
  <si>
    <t>MOZART, BERSTEIN E SHOSTAKOVICH</t>
  </si>
  <si>
    <t>CORAL PAULISTANO EM ILHA BELA</t>
  </si>
  <si>
    <t>CONCERTO "BERTSTEIN 100"</t>
  </si>
  <si>
    <t>Vermelhos Ilha Bela</t>
  </si>
  <si>
    <t>MEU PRIMEIRO MUNICIPAL: ESTAÇÃO VILLA-LOBOS</t>
  </si>
  <si>
    <t>MEU PRIMEIRO MUNICIPAL ESTAÇÃO VILA-LOB</t>
  </si>
  <si>
    <t>ORQUESTRA SINFÔNICA HELIÓPOLIS</t>
  </si>
  <si>
    <t>OSM INFORMAL 2</t>
  </si>
  <si>
    <t>CONCERTO INFORMAL COM A OSM</t>
  </si>
  <si>
    <t>AÇÃO DE IMUNIZAÇÃO CONTRA FEBRE AMARELA E SARAMPO</t>
  </si>
  <si>
    <t>Trio Innova</t>
  </si>
  <si>
    <t>TRIO INNOVA</t>
  </si>
  <si>
    <t>Balé da Cidade, Ballet do Theatro Municipal do Rio de Janeiro</t>
  </si>
  <si>
    <t>GALA 50 ANOS BALÉ DA CIDADE COM CONVIDADOS</t>
  </si>
  <si>
    <t>GALA DO BALÉ DA CIDADE DE SÃO PAULO: PAN</t>
  </si>
  <si>
    <t>TONS DA ESCOLA - RECITAL DE VIOLÃO</t>
  </si>
  <si>
    <t>KARSAKOV E TCHAIKOVSKY</t>
  </si>
  <si>
    <t xml:space="preserve">ORQUESTRA EXPERIMENTAL DE REPERTÓRIO </t>
  </si>
  <si>
    <t>Alceu Valença e Orquestra de Ouro Preto</t>
  </si>
  <si>
    <t>ALCEU VALENÇA E ORQUESTRA DE OURO PRETO</t>
  </si>
  <si>
    <t>ALCEU VALENÇA E ORQUESTRA</t>
  </si>
  <si>
    <t>EVENTO PRÉ VALENCIANAS</t>
  </si>
  <si>
    <t>VALENCIANAS - ALCEU VALENÇA E ORQUESTRA DE OURO PRETO</t>
  </si>
  <si>
    <t>ORQUESTRA BACHIANA FILARMÔNICA SESI - SP</t>
  </si>
  <si>
    <t>Quarteto de Cordas,  e Ivan Vilela</t>
  </si>
  <si>
    <t>CORDAS CAIPIRAS QUARTETO DE CORDAS DA CIDADE DE SÃO PAULO &amp; IVAN VILELA</t>
  </si>
  <si>
    <t>CORDAS CAIPIRAS</t>
  </si>
  <si>
    <t>ALEXANDER LAZAREV E MARCELO BRATKE</t>
  </si>
  <si>
    <t>OSM SOB REGÊNCIA DE ALEXANDER LAZAREV</t>
  </si>
  <si>
    <t>C&amp;A FASHION FUTURES</t>
  </si>
  <si>
    <t>FESTIVAL DE COROS INFANTIS</t>
  </si>
  <si>
    <t xml:space="preserve">FILMAGEM OCEAN PRODUÇÕES </t>
  </si>
  <si>
    <t>FILMAGEM - PUBLICIDADE OCEAN PRODUÇÕES</t>
  </si>
  <si>
    <t>HAPPY HOUR DUO DE FLAUTAS</t>
  </si>
  <si>
    <t>HAPPY HOUR</t>
  </si>
  <si>
    <t>COMPOSITORES BRASILEIROS</t>
  </si>
  <si>
    <t>EMM MASTERCLASS</t>
  </si>
  <si>
    <t>Banda Urbana</t>
  </si>
  <si>
    <t>QUARTAS MUSICAIS BANDA URBANA</t>
  </si>
  <si>
    <t>QUARTAS MUSICAIS</t>
  </si>
  <si>
    <t>Kyungso Park</t>
  </si>
  <si>
    <t>13º DIA DA CULTURA COREANA</t>
  </si>
  <si>
    <t>13º DIA DA CULTURA COREANA ENCONTRO DE M</t>
  </si>
  <si>
    <t>APRESENTAÇÃO E COLETIVA DE IMPRENSA</t>
  </si>
  <si>
    <t xml:space="preserve">OSM, Coro Lírico, Coral Paulistano  </t>
  </si>
  <si>
    <t>GALA BERSTEIN ORQUESTRA SINFÔNICA MUNICIPAL DE SÃO PAULO</t>
  </si>
  <si>
    <t>GALA BERSTEIN</t>
  </si>
  <si>
    <t>OSM INFORMAL 3</t>
  </si>
  <si>
    <t>BACHIANA FILARMÔNICA MEIO-DIA A HISTÓRIA DA MARCHA</t>
  </si>
  <si>
    <t>BACHIANA FILARMÔNICA MEIO-DIA</t>
  </si>
  <si>
    <t>Ensemble FTM</t>
  </si>
  <si>
    <t>HAPPY HOUR ENSEMBLE FTM</t>
  </si>
  <si>
    <t>RECITAL DA ESCOLA DE MÚSICA</t>
  </si>
  <si>
    <t>CONCERTO NÚCLEO HESPÉRIDES MÚSICA DAS AMÉRICAS</t>
  </si>
  <si>
    <t>QUARTAS MUSICAIS RECITAL DE PIANO</t>
  </si>
  <si>
    <t>MÚSICA DE CINEMA 2</t>
  </si>
  <si>
    <t>QUARTETO DA CIDADE APRESENTA MÚSICA DE C</t>
  </si>
  <si>
    <t>JOÃO CARLOS MARTINS REGE BACH</t>
  </si>
  <si>
    <t>OSM SOB A REGÊNCIA DE JOÃO CARLOS MARTINS</t>
  </si>
  <si>
    <t>MEU PRIMEIRO MUNICIPAL - ESCOLA DE DANÇA DO THEATRO MUNICIPAL DE SÃO PAULO</t>
  </si>
  <si>
    <t>MEU PRIMEIRO MUNICIPAL: A FLAUTA MÁGICA</t>
  </si>
  <si>
    <t>TONS DA ESCOLA: RECITAL DE CRAVO E VIOLINO</t>
  </si>
  <si>
    <t>TONS DA ESCOLA  - RECITAL DE CRAVO</t>
  </si>
  <si>
    <t>Orquestra Sinfônica de Heliópoles</t>
  </si>
  <si>
    <t>ORQUESTRA SINFÔNICA HELIÓPOLES</t>
  </si>
  <si>
    <t>Elaine Bueno e Nélio Santos</t>
  </si>
  <si>
    <t xml:space="preserve">HAPPY HOUR </t>
  </si>
  <si>
    <t>RECITAL DE PIANO</t>
  </si>
  <si>
    <t>Fábio Brucoli</t>
  </si>
  <si>
    <t>QUARTAS MUSICAIS RECITAL FÁBIO BRUCOLI</t>
  </si>
  <si>
    <t>Jazz Sinfônica</t>
  </si>
  <si>
    <t>HAPPY HOUR: DUO DE FLAUTA E PIANO DA OER</t>
  </si>
  <si>
    <t>QUARTAS MUSICAIS OFICINA DE MÚSICA ANTIGA DA ESCOLA DE MÚSICA</t>
  </si>
  <si>
    <t>ENSAIO ABERTO QUARTETO TOCA BRAHMS</t>
  </si>
  <si>
    <t>Ensaio Aberto Contabilizado</t>
  </si>
  <si>
    <t>ENSAIO ABERTO A SAGRAÇÃO DA PRIMAVERA</t>
  </si>
  <si>
    <t>A SAGRAÇÃO DA PRIMAVERA - ENSAIO ABERTO</t>
  </si>
  <si>
    <t>QUARTETO DA CIDADE INTERPRETA JOHANNES BRAMS</t>
  </si>
  <si>
    <t>QUARTETO DA CIDADE INTERPRETA JOHANNES B</t>
  </si>
  <si>
    <t>LANÇAMENTO DO GUIA GLOBAL DE DESENHO DE RUA</t>
  </si>
  <si>
    <t>PA - Área de Convivência</t>
  </si>
  <si>
    <t>CONCERTO DE ABERTURA</t>
  </si>
  <si>
    <t>CONCERTO DE ABERTURA - FESTIVAL DE FLAUTA</t>
  </si>
  <si>
    <t>CONCERTO FLAUTA E PIANO</t>
  </si>
  <si>
    <t>CONCERTO DE FLAUTA E PIANO - FESTIVAL DE FLAUTA</t>
  </si>
  <si>
    <t>GRAVAÇÃO DE DOCUMENTÁRIO ESCOLAR</t>
  </si>
  <si>
    <t>A SAGRAÇÃO DA PRIMAVERA</t>
  </si>
  <si>
    <t>OER CÂMARA TRECHOS COSI FAN TUTTE W.A MOZART</t>
  </si>
  <si>
    <t xml:space="preserve">OER COSI FAN TUTTE </t>
  </si>
  <si>
    <t>QUINTETO CAMARGO GUARNIERI</t>
  </si>
  <si>
    <t>SESSÃO DE FOTOS PARA PORTFOLIO</t>
  </si>
  <si>
    <t>CONCERTO DE ENCERRAMENTO</t>
  </si>
  <si>
    <t>CONCERTO DE ENCERRAMENTO - FESTIVAL DE FLAUTA</t>
  </si>
  <si>
    <t>Cristian Budu</t>
  </si>
  <si>
    <t>POEMAS PARA PIANO OBRAS DE ALEXANDRE GUERRA</t>
  </si>
  <si>
    <t>POEMAS PARA PIANO</t>
  </si>
  <si>
    <t xml:space="preserve">Bachiana Filarmônica </t>
  </si>
  <si>
    <t>Piano Viola e Soprano</t>
  </si>
  <si>
    <t>SEMANA HESPÉRIDES MÚSICA  DAS AMÉRICAS</t>
  </si>
  <si>
    <t>SEMANA HESPÉRIDES - PALESTRA "IDENTIDADES MUSICAIS"</t>
  </si>
  <si>
    <t>SEMANA HESPÉRIDES - CONCERTO DE ABERTURA</t>
  </si>
  <si>
    <t>MÚSICA CORAL FRANCESA</t>
  </si>
  <si>
    <t>SEMANA HESPÉRIDES - RECITAL E PALESTRA: MUSICA NEGRA NAS AMERICAS</t>
  </si>
  <si>
    <t>SEMANA HESPÉRIDES - ALUNOS DE PIANO E CORAL</t>
  </si>
  <si>
    <t>SEMANA HESPÉRIDES - RECITAL/PALESTRA: "CANÇÕES DAS AMÉRICAS"</t>
  </si>
  <si>
    <t>SEMANA HESPÉRIDES - CONCERTO COM CORAL ADULTO</t>
  </si>
  <si>
    <t>SEMANA HESPÉRIDES - PALESTRA COM SALIO SOTELO "SOPRO SINFONIA"</t>
  </si>
  <si>
    <t>SEMANA HESPÉRIDES - BANDA SINFONICA</t>
  </si>
  <si>
    <t>SEMANA HESPÉRIDES - HOMENAGEM A AYLTON ESCOBAR</t>
  </si>
  <si>
    <t>Escola de Música FTM, Coral Paulistano</t>
  </si>
  <si>
    <t>SEMANA HESPÉRIDES - MUSICA BRASILEIRA HOJE: PALESTRA</t>
  </si>
  <si>
    <t>TONS DA ESCOLA: CONCERTO DA ORQUESTRA SINFÔNICA JOVEM MUNICIPAL</t>
  </si>
  <si>
    <t>TONS DA ESCOLA - ORQUESTRA SINFONICA JOVEM</t>
  </si>
  <si>
    <t>RECITAL DE FORMATURA - LUIS LAUREANO, CONTO</t>
  </si>
  <si>
    <t>CONCERTO INFORMAL COM A OSM 4</t>
  </si>
  <si>
    <t>GRANDES SINFONIAS VII DVORAK E NILSEN</t>
  </si>
  <si>
    <t>ENSAIO ABERTO QUARTETO DE CORDAS</t>
  </si>
  <si>
    <t>QUARTETO DE CORDAS COM LÉA FREIRE</t>
  </si>
  <si>
    <t>FESTIVAL DE COROS ADULTOS</t>
  </si>
  <si>
    <t>* Participação do Corpo Artístico. Não houve contabilização de público.</t>
  </si>
  <si>
    <t>(Tudo)</t>
  </si>
  <si>
    <t>Rótulos de Linha</t>
  </si>
  <si>
    <t>Soma de CAPACIDADE</t>
  </si>
  <si>
    <t>Valores</t>
  </si>
  <si>
    <t>Soma de GRATUITOS</t>
  </si>
  <si>
    <t>Soma de PÚBLICO PRESENTE</t>
  </si>
  <si>
    <t>Ocupação</t>
  </si>
  <si>
    <t>Gratuitos</t>
  </si>
  <si>
    <t>Numero de apresentações</t>
  </si>
  <si>
    <t>Contar de Nome / Programa</t>
  </si>
  <si>
    <t>Numero de apresentações com título diferente</t>
  </si>
  <si>
    <t>(Vários itens)</t>
  </si>
  <si>
    <t>Total Geral</t>
  </si>
  <si>
    <t>* não inclui apresentações das Escolas</t>
  </si>
  <si>
    <t>Balé da Cidade, OSM</t>
  </si>
</sst>
</file>

<file path=xl/styles.xml><?xml version="1.0" encoding="utf-8"?>
<styleSheet xmlns="http://schemas.openxmlformats.org/spreadsheetml/2006/main">
  <numFmts count="2">
    <numFmt numFmtId="164" formatCode="m/d/yyyy\ h:mm:ss"/>
    <numFmt numFmtId="165" formatCode="h:mm;@"/>
  </numFmts>
  <fonts count="6">
    <font>
      <sz val="11"/>
      <color theme="1"/>
      <name val="DTLNobelT"/>
      <family val="2"/>
    </font>
    <font>
      <sz val="11"/>
      <color theme="1"/>
      <name val="Calibri"/>
      <family val="2"/>
      <scheme val="minor"/>
    </font>
    <font>
      <sz val="11"/>
      <color theme="1"/>
      <name val="DTLNobelT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3" fillId="0" borderId="0" xfId="0" applyFont="1"/>
    <xf numFmtId="0" fontId="0" fillId="0" borderId="0" xfId="0" applyAlignment="1">
      <alignment horizontal="left" indent="2"/>
    </xf>
    <xf numFmtId="0" fontId="1" fillId="2" borderId="0" xfId="0" applyFont="1" applyFill="1" applyAlignment="1">
      <alignment horizontal="center"/>
    </xf>
    <xf numFmtId="0" fontId="1" fillId="0" borderId="0" xfId="0" applyFont="1"/>
    <xf numFmtId="164" fontId="4" fillId="3" borderId="0" xfId="0" applyNumberFormat="1" applyFont="1" applyFill="1" applyAlignment="1"/>
    <xf numFmtId="0" fontId="4" fillId="3" borderId="1" xfId="0" applyFont="1" applyFill="1" applyBorder="1" applyAlignment="1"/>
    <xf numFmtId="14" fontId="4" fillId="3" borderId="1" xfId="0" applyNumberFormat="1" applyFont="1" applyFill="1" applyBorder="1" applyAlignment="1"/>
    <xf numFmtId="165" fontId="4" fillId="3" borderId="1" xfId="0" applyNumberFormat="1" applyFont="1" applyFill="1" applyBorder="1" applyAlignment="1"/>
    <xf numFmtId="3" fontId="4" fillId="3" borderId="1" xfId="0" applyNumberFormat="1" applyFont="1" applyFill="1" applyBorder="1" applyAlignment="1"/>
    <xf numFmtId="0" fontId="4" fillId="3" borderId="0" xfId="0" applyFont="1" applyFill="1" applyAlignment="1"/>
    <xf numFmtId="3" fontId="4" fillId="3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164" fontId="4" fillId="3" borderId="0" xfId="0" applyNumberFormat="1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14" fontId="4" fillId="3" borderId="1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left"/>
    </xf>
    <xf numFmtId="3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0" fillId="3" borderId="0" xfId="0" applyFill="1"/>
    <xf numFmtId="0" fontId="3" fillId="6" borderId="0" xfId="0" applyFont="1" applyFill="1" applyAlignment="1">
      <alignment horizontal="center"/>
    </xf>
    <xf numFmtId="10" fontId="3" fillId="7" borderId="0" xfId="1" applyNumberFormat="1" applyFont="1" applyFill="1" applyAlignment="1">
      <alignment horizontal="left"/>
    </xf>
    <xf numFmtId="0" fontId="3" fillId="8" borderId="0" xfId="0" applyFont="1" applyFill="1" applyAlignment="1">
      <alignment horizontal="center"/>
    </xf>
    <xf numFmtId="10" fontId="3" fillId="9" borderId="0" xfId="1" applyNumberFormat="1" applyFont="1" applyFill="1" applyAlignment="1">
      <alignment horizontal="left"/>
    </xf>
    <xf numFmtId="10" fontId="3" fillId="3" borderId="0" xfId="1" applyNumberFormat="1" applyFont="1" applyFill="1" applyAlignment="1">
      <alignment horizontal="left"/>
    </xf>
    <xf numFmtId="0" fontId="5" fillId="0" borderId="0" xfId="0" pivotButton="1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NumberFormat="1" applyFont="1"/>
    <xf numFmtId="0" fontId="5" fillId="0" borderId="0" xfId="0" applyFont="1" applyAlignment="1">
      <alignment horizontal="left" indent="1"/>
    </xf>
  </cellXfs>
  <cellStyles count="3">
    <cellStyle name="Normal" xfId="0" builtinId="0"/>
    <cellStyle name="Normal 2" xfId="2"/>
    <cellStyle name="Porcentagem" xfId="1" builtinId="5"/>
  </cellStyles>
  <dxfs count="11"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entário" refreshedDate="43461.833567476853" createdVersion="3" refreshedVersion="6" minRefreshableVersion="3" recordCount="413">
  <cacheSource type="worksheet">
    <worksheetSource ref="A1:Q1048576" sheet="Base"/>
  </cacheSource>
  <cacheFields count="17">
    <cacheField name="Ano" numFmtId="0">
      <sharedItems containsString="0" containsBlank="1" containsNumber="1" containsInteger="1" minValue="2017" maxValue="2018" count="3">
        <n v="2017"/>
        <n v="2018"/>
        <m/>
      </sharedItems>
    </cacheField>
    <cacheField name="mês" numFmtId="0">
      <sharedItems containsString="0" containsBlank="1" containsNumber="1" containsInteger="1" minValue="1" maxValue="12" count="13">
        <n v="9"/>
        <n v="10"/>
        <n v="11"/>
        <n v="12"/>
        <n v="1"/>
        <n v="2"/>
        <n v="3"/>
        <n v="4"/>
        <n v="5"/>
        <n v="6"/>
        <n v="7"/>
        <n v="8"/>
        <m/>
      </sharedItems>
    </cacheField>
    <cacheField name="trimestre" numFmtId="0">
      <sharedItems containsString="0" containsBlank="1" containsNumber="1" containsInteger="1" minValue="1" maxValue="4" count="5">
        <n v="3"/>
        <n v="4"/>
        <n v="1"/>
        <n v="2"/>
        <m/>
      </sharedItems>
    </cacheField>
    <cacheField name="Carimbo de data/hora" numFmtId="0">
      <sharedItems containsNonDate="0" containsDate="1" containsString="0" containsBlank="1" minDate="2018-03-01T15:17:37" maxDate="2018-10-03T10:24:38"/>
    </cacheField>
    <cacheField name="Tipo" numFmtId="0">
      <sharedItems containsBlank="1" count="4">
        <s v="Programação"/>
        <s v="Evento"/>
        <m/>
        <s v="* Participação do Corpo Artístico. Não houve contabilização de público."/>
      </sharedItems>
    </cacheField>
    <cacheField name="Categoria" numFmtId="0">
      <sharedItems containsBlank="1" count="22">
        <s v="Concertos - OSM"/>
        <s v="Projetos Continuados - Meu Primeiro Municipal"/>
        <s v="Dança - Balé da Cidade"/>
        <s v="Projetos em Parceria"/>
        <s v="Projetos Continuados - Happy Hour"/>
        <s v="Eventos"/>
        <s v="Concertos - OER"/>
        <s v="Concertos - Quarteto de Cordas"/>
        <s v="Concertos - Coral Paulistano"/>
        <s v="Óperas"/>
        <s v="Projetos Educativos - Escolas FTM"/>
        <s v="Projetos Continuados - Quartas Musicais"/>
        <s v="Projeto de Terceiros"/>
        <s v="Projetos Institucionais SMC - Dia do Circo"/>
        <s v="Projetos Conjuntos"/>
        <s v="Projetos institucionais SMC"/>
        <s v="Projetos de Terceiros"/>
        <s v="Ensaio Aberto"/>
        <s v="Projetos Institucionais SMC - Virada Cultural"/>
        <s v="Ensaio Aberto Contabilizado"/>
        <m/>
        <s v="Projetos em Parcerias" u="1"/>
      </sharedItems>
    </cacheField>
    <cacheField name="Corpo Artístico (ou Parceiro)" numFmtId="0">
      <sharedItems containsBlank="1" count="77">
        <s v="OSM"/>
        <s v="OER"/>
        <s v="Balé da Cidade"/>
        <s v="ORQUESTRA SINFÔNICA DE HELIÓPOLIS"/>
        <s v="Convidado"/>
        <s v="NA"/>
        <s v="Quarteto de Cordas"/>
        <s v="Coral Paulistano"/>
        <s v="BACHIANA FILARMÔNICA"/>
        <s v="Coro Lírico;OSM"/>
        <s v="Escola de Dança FTM"/>
        <s v="JAZZ SINFÔNICA"/>
        <s v="-"/>
        <s v="ORQUESTRA SINFÔNICA JOVEM"/>
        <s v="ORQUESTRA DE HELIÓPOLIS"/>
        <s v="ORQUESTRA GRUPO GPA"/>
        <s v="BALÉ STAGIUM"/>
        <s v="BALÉ DE CEGOS"/>
        <s v="FESTIVAL DE SAPATEADOS"/>
        <s v="Coral Paulistano;OER;OSM"/>
        <s v="OPERA STUDIO"/>
        <s v="Camerata Ikeda"/>
        <s v="PARCEIRO"/>
        <s v="Não se aplica"/>
        <s v="Não se aplica "/>
        <s v="OSM, Coro Lírico"/>
        <s v="OSM, Coro Lírico, Coral Paulistano, Coral Infanto-Juvenil da Escola Municipal de Música"/>
        <s v="Escola de Música FTM"/>
        <s v="OSM, Coral Paulistano"/>
        <s v="OER, Escola de Música FTM"/>
        <s v="OER, Escola de Música FTM "/>
        <s v="OSM, Coro Lírico, Coral Paulistano, Coro Infanto-Juvenil da Escola Municipal de Música e Solistas do Opera Studio do TMSP"/>
        <s v="Ópera Studio"/>
        <s v="OSJM"/>
        <s v="Bachiana Filarmônica SESI SP"/>
        <s v="Jazz Sinfônica e Trio Corrente"/>
        <s v="OER,Escola de Música FTM"/>
        <s v="OSM, Coro Lírico, Cisne Negro CIA de Dança e Solistas"/>
        <s v="Orquestra Jazz Sinfônica"/>
        <s v="Soprano e Piano"/>
        <s v="Fulvio Lima "/>
        <s v="Banda Sinfônica Escola de Música FTM"/>
        <s v="OER, André Mehmari"/>
        <s v="Orquestra Filarmonica de Santos Amaro"/>
        <s v="Domenico Nordio e Antonio Vaz Leme"/>
        <s v="Grupo Sobrevento"/>
        <s v="OER, Trio de cordas "/>
        <s v="OER, Coral Paulistano"/>
        <s v="OSM, Coral Paulistano, Solistas "/>
        <s v="OER, Ópera Studio"/>
        <s v="Orquestra Insituto GPA"/>
        <s v="Camerata da OER e Opera Studio"/>
        <s v="Coral Belém"/>
        <s v="Trio Innova"/>
        <s v="Balé da Cidade, Ballet do Theatro Municipal do Rio de Janeiro"/>
        <s v="Alceu Valença e Orquestra de Ouro Preto"/>
        <s v="Quarteto de Cordas,  e Ivan Vilela"/>
        <s v="Banda Urbana"/>
        <s v="Kyungso Park"/>
        <s v="OSM, Coro Lírico, Coral Paulistano  "/>
        <s v="Ensemble FTM"/>
        <s v="Orquestra Sinfônica de Heliópoles"/>
        <s v="Elaine Bueno e Nélio Santos"/>
        <s v="Fábio Brucoli"/>
        <s v="Balé da Cidade, OSM"/>
        <s v="Cristian Budu"/>
        <s v="Bachiana Filarmônica "/>
        <s v="Piano Viola e Soprano"/>
        <s v="Escola de Música FTM, Coral Paulistano"/>
        <m/>
        <s v="José Arthur" u="1"/>
        <s v="Karina Franco, Rafael Fontes, Gêneses Paiva, Auro Augusto e Júlio Cruz" u="1"/>
        <s v="Quarteto de Cordas, Escola de Música FTM" u="1"/>
        <s v="José Arthur, João Pedro Ferraz" u="1"/>
        <s v="Patrick Sugahara, Tania Yoshida e Júlio Cruz" u="1"/>
        <s v="Leandro Isaac e Lucas Gonçalves" u="1"/>
        <s v="Fabio Lahass e Lívia Paglerani" u="1"/>
      </sharedItems>
    </cacheField>
    <cacheField name="Nome / Programa" numFmtId="0">
      <sharedItems containsBlank="1" count="306">
        <s v="OSM INTERPRETA MAHLER"/>
        <s v="JOÃO DE BARRO PARA CRIANÇA"/>
        <s v="WINTERREISE"/>
        <s v="ORQUESTRA SINFÔNICA DE HELIÓPOLIS"/>
        <s v="HAPPY HOUR - Leandro/Jonatas"/>
        <s v="Mangaba Produções / Ensaio Carlota Costa"/>
        <s v="OER CISNE NEGRO"/>
        <s v="OSM E JOÃO CARLOS MARTINS"/>
        <s v="OSM INTERPRETA HAYDN E MOZART"/>
        <s v="Cauã Comunicação / Qualicorp"/>
        <s v="QUARTETO DE CORDAS [14/09]"/>
        <s v="FESTIVAL DE COROS"/>
        <s v="OSM TRIBUTO A JOHN WILLIAMS"/>
        <s v="BlueSky / Ensaio Dzarm"/>
        <s v="HAPPY HOUR - QUARTETO FALA DE FLAUTA"/>
        <s v="CORAL PAULISTANO [19/09] - Volta ao Mundo"/>
        <s v="BACHIANA FILARMÔNICA"/>
        <s v="ÓPERA NABUCCO"/>
        <s v="ESCOLA DE DANÇA"/>
        <s v="JAZZ SINFÔNICA"/>
        <s v="QUARTETO DE CORDAS [28/09] - Vila Lobos Fauré"/>
        <s v="EVENTO APAS"/>
        <s v="ORQUESTRA SINFÔNICA JOVEM"/>
        <s v="ORQUESTRA SINFONICA DE HELIÓPOLIS"/>
        <s v="QUARTAS MUSICAIS: MATIAS PINTO TRIO"/>
        <s v="BALÉ ANATOMIA E RISCO"/>
        <s v="ORQUESTRA GPA"/>
        <s v="BACHIANA FILARMONICA - JOÃO CARLOS BRASIL"/>
        <s v="BALÉ STAGIUM"/>
        <s v="MALWEE MALHAS LTDA"/>
        <s v="BALÉ DE CEGOS"/>
        <s v="QUARTETO DE CORDAS E RICARDO HERZ"/>
        <s v="O Sinfonismo Espanhol do Século XX"/>
        <s v="SALT CONTEUDO ARTISTICO"/>
        <s v="OER E CIA IMAGOS"/>
        <s v="FESTIVAL DE SAPATEADOS"/>
        <s v="VIDEOGRAPH SERVICOS"/>
        <s v="OSM PROGRAMA 32"/>
        <s v="APAS"/>
        <s v="QUARTETO DA CIDADE - VILA LOBOS/SHOSTAKOVICH"/>
        <s v="OSM PROGRAMA 33"/>
        <s v="JAZZ SINFONICA"/>
        <s v="Os Pescadores de Pérolas"/>
        <s v="Concerto do Coral Paulistano no Feriado"/>
        <s v="Meu Primeiro Municipal João de Barro"/>
        <s v="OSM PROGRAMA 34"/>
        <s v="Orquestra Juvenil de Heliopolis"/>
        <s v="O Quebra Nozes"/>
        <s v="Quarteto da Cidade e Pianista Thiago Bertoldi"/>
        <s v="OSM PROGRAMA 35"/>
        <s v="Camerata Ikeda"/>
        <s v="Concerto Coral Paulistano"/>
        <s v="Bachiana Filarmonica Sesi SP"/>
        <s v="Balé - Consciência Negra"/>
        <s v="Coral Paulistano"/>
        <s v="Quarteto de Cordas"/>
        <s v="OSM - O Messias Hëndel"/>
        <s v="Escola de Dança Um Sonho de Natal"/>
        <s v="OER - Dvorák"/>
        <s v="Asas para Voar"/>
        <s v="Quarteto de Cordas e Duofel"/>
        <s v="Coral Paulistano no Mosteiro de São Bento"/>
        <s v="OER - Apresenta Mozart"/>
        <s v="Noite de Gala do Circo"/>
        <s v="Coral Paulistano de Natal"/>
        <s v="A Flauta Magica"/>
        <s v="OER - Ópera em Concerto"/>
        <s v="Concerto de Natal na Escadaria"/>
        <s v="Concerto de Natal"/>
        <s v="ENSAIO FOTOGRÁFICO VOGUE"/>
        <s v="ACADEMIA DE TROMPETES SP"/>
        <s v="GRAVAÇÃO PARIS FILMES &quot;O DOUTRINADOR&quot;"/>
        <s v="ANIVERSÁRIO DE SÃO PAULO COM A OSM"/>
        <s v="ANIVERSÁRIO DE SÃO PAULO COM O BALÉ DA CIDADE"/>
        <s v="ANIVERSÁRIO DE SÃO PAULO COM A OER"/>
        <s v="PRÉ-TEMPORADA - KUBRICK EM CONCERTO"/>
        <s v="MEDALHA CIDADE SÃO PAULO "/>
        <s v="SHOW EM HOMENAGEM A ADONIRAN BARBOSA"/>
        <s v="EVENTO CAIXA ECONÔMICA FEDERAL"/>
        <s v="CURTA SAMPLE"/>
        <s v="EXPERIENCIA USUÁRIO TRANSPORTE PÚBLICO"/>
        <s v="PRÉ-TEMPORADA - KUBRICK EM CONCERTO 2 – LARANJA MECÂNICA"/>
        <s v="OER APRESENTA TCHAIKOVSKY"/>
        <s v="ENCONTRO DE PRODUÇÃO INDEPENDENTE"/>
        <s v="GUSTAV MAHLER: SINFONIA N°8"/>
        <s v="&quot;PEDRO E O LOBO&quot;"/>
        <s v="ORQUESTRA DE HELIÓPOLIS"/>
        <s v="OSM INFORMAL"/>
        <s v="GRAVAÇÃO AVON"/>
        <s v="CONCERTO EM HOMENAGEM ÀS MULHERES"/>
        <s v="TONS DA ESCOLA"/>
        <s v="HOMENAGEM A GIOACHINO ROSSINI"/>
        <s v="CLAUDÉ DEBUSSY E BERLIOZ"/>
        <s v="ABERTURA DO FÓRUM ECONÔMICO MUNDIAL"/>
        <s v="&quot;UM JEITO DE CORPO&quot;"/>
        <s v="GRAVAÇÃO MASTERCHEF"/>
        <s v="REUNIÃO CONTROLADORIA MUNICIPAL"/>
        <s v="OSM CÂMARA 1"/>
        <s v="COMEMORAÇÃO SEMANA SANTA - MOSTEIRO DE SÃO BENTO"/>
        <s v="OSM CÂMARA 2"/>
        <s v="TCHAIKOVSKY E MOZART"/>
        <s v="ENSAIO ABERTO - CONCERTO VIVALDI"/>
        <s v="QUARTETO DE CORDAS APRESENTA ANTONIO VIVALDI"/>
        <s v="OSM e CORAL PAULISTANO - BRAGA, DEBUSSY E POULENC"/>
        <s v="ORQUESTRA DE HELIÓPOLIS - CLAUDE DEBUSSY"/>
        <s v="HAPPY HOUR: DUO DE VIOLÕES"/>
        <s v="BACHIANA FILARMÔNICA - J.S.BACH"/>
        <s v="EVENTO BODYTECH"/>
        <s v="QUARTA MUSICAL: BANDEGÓ DUO DE VIOLÕES"/>
        <s v="BANDA SINFÔNICA"/>
        <s v="BERNSTEIN: &quot;MISSA&quot;"/>
        <s v="MEU PRIMEIRO MUNICIPAL: TRIBUTO A THAIKOVSKY  (CANCELADO)"/>
        <s v="VILLA-LOBOS, OSWALD"/>
        <s v="HAPPY HOUR: QUARTETO DE CORDAS"/>
        <s v="ENSAIO ABERTO - MOZART"/>
        <s v="QUARTA MUSICAL: QUARTETO DE FLAUTAS"/>
        <s v="MOZART"/>
        <s v="DIEMECKE, CHOPIN, BRAHMS"/>
        <s v="CAMERATA DA OER"/>
        <s v="MEU PRIMEIRO MUNICIPAL - ESTAÇÃO VILLA LOBOS"/>
        <s v="BACHIANA FILARMÔNICA MEIO DIA A HISTORIA DA DANÇA"/>
        <s v="HAPPY HOUR: VIOLA SOLO"/>
        <s v="SESSÃO DE FOTOS NATURA"/>
        <s v="HOMENAGEM A GARCIA LORCA"/>
        <s v="GRAVAÇÃO NATURA"/>
        <s v="BEETHOVEN, CARVALHO, STRAUSS"/>
        <s v="RECITAL DE CANTO LÍRICO"/>
        <s v="TEASAER PROA COM BOSSA NOVA FILMS"/>
        <s v="ORQUESTRA JAZZ SINFÔNICA"/>
        <s v="HAPPY HOUR: RECITAL DE DUO DE VIOLONCELOS"/>
        <s v="ENSAIO ABERTO - MUSICA DE CINEMA"/>
        <s v="NÚCLEO HESPÉRIDES MÚSICA DAS AMÉRICAS"/>
        <s v="QUARTA MUSICAL: QUARTETO DE CORDAS E FLAUTA COM TRIO DE CORDAS"/>
        <s v="MUSICA DE CINEMA"/>
        <s v="ABRIL PARA DANÇA - UM JEITO DE CORPO IBIRAPUERA"/>
        <s v="ABRIL PARA DANÇA - CIA PAULISTA DE DANÇA"/>
        <s v="HOMENAGEM GARCIA LORCA"/>
        <s v="SHOSTAKOVICH, RACHMANOFF"/>
        <s v="HAPPY HOUR: QUINTETO DE SOPROS"/>
        <s v="QUARTAS MUSICAIS: AS 4 ESTAÇÕES DE VIVALDI"/>
        <s v="CONCERTO DA OFICINA DE MÚSICA ANTIGA DA ESCOLA MUNICIPAL DE MÚSICA"/>
        <s v="MEU PRIMEIRO MUNICIPAL: ESTAÇÃO VILLA LOBOS"/>
        <s v="RECITAL DE CANTO E VIOLÃO"/>
        <s v="MASTERCLASS DE VIOLONCELO"/>
        <s v="HAPPY HOUR: RECITAL DE TROMPETE E PIANO"/>
        <s v="ENSAIO ABERTO - FRANZSCHUBERT"/>
        <s v="QUARTETO DE CORDAS TOCA FRANZSCHUBERT"/>
        <s v="ARDUINO DAY SÃO PAULO 2018"/>
        <s v="LA TRAVIATA"/>
        <s v="HAPPY HOUR: RECITAL DE PIANO"/>
        <s v="RECITAL DE FORMATURA"/>
        <s v="CONCERTO OPERA STUDIO"/>
        <s v="DAS TRIPAS CORAÇÃO"/>
        <s v="LANÇAMENTO GAME PROACOINS - VIRADA CULTURAL"/>
        <s v="TONS DA ESCOLA: CONCERTO BANDA SINFÔNICA"/>
        <s v="VIRADA CULTURAL - ORQUESTRA VERMELHA E CAVERNA"/>
        <s v="GRANDES SINFONIAS - GNATALLI E GISMONTI"/>
        <s v="VIRADA CULTURAL - MUSICA DE CINEMA"/>
        <s v="VIVALDI: AS 4 ESTAÇÕES"/>
        <s v="HAPPY HOUR: RECITAL DE VIOLONCELO"/>
        <s v="JOÃO CARLOS MARTINS E MARCELO BRATKE IN CONCERT"/>
        <s v="ENSAIO ABERTO - ASTOR PIAZOLLA"/>
        <s v="ASTOR PIAZZOLLA"/>
        <s v="DOMENICO NORDIO E ANTONIO VAZ LEME"/>
        <s v="TONS DA ESCOLA: RECITAL DE MÚSICA DE CÂMARA (CANCELADO)"/>
        <s v="CORAL PAULISTANO CANÇÕES JAPONESAS"/>
        <s v="HAPPY HOUR: QUARTETO DE CORDAS DA OER"/>
        <s v="SESSÃO DE FOTOS FLAVIA JUNQUEIRA (Solicitação acadêmica)"/>
        <s v="NÚCLEO HESPÉRIDES MÚSICA DAS AMÉRICAS - CONCERTO"/>
        <s v="NÚCLEO HESPÉRIDES MÚSICA DAS AMÉRICAS - MASTER CLASS"/>
        <s v="QUARTAS MUSICAIS: RECITAL DE PIANO"/>
        <s v="CORAL PAULISTANO NO MOSTEIRO DE SÃO BENTOS"/>
        <s v="MEU PRIMEIRO MUNICIPAL: MOZART MOMENTS"/>
        <s v="TCHAIKOVSKY"/>
        <s v="HAPPY HOUR: TRIO DE CORDAS E FLAUTA DA OER"/>
        <s v="EDITORIAL DE MODA CLAUDIA KECHICHIAN"/>
        <s v="QUARTA MUSICAL: SAMUEL POMPEO QUINTETO"/>
        <s v="RECITAL DE PIANO: FORMATURA NAARA"/>
        <s v="SESSÃO DE FOTOS FARBAGÉ - NATÁLIA GOMES (Solicitação acadêmica)"/>
        <s v="ENSEMBLE FTM"/>
        <s v="OER E CORAL PAULISTANO - VAUGHAN WILLIAMS"/>
        <s v="BACHIANA FILARMÔNICA: A INFLUÊNCIA DO JAZZ"/>
        <s v="ENSAIO ABERTO - BEETHOVEN"/>
        <s v="RECITAL DE VIOLÕES"/>
        <s v="QUARTETO DE CORDAS TOCA BEETHOVEN"/>
        <s v="O CAVALEIRO DA ROSA"/>
        <s v="CAMERATA DA OER: O ELIXIR DO AMOR"/>
        <s v="SMADS CONVIDA"/>
        <s v="TONS DA ESCOLA: OSJM (CANCELADO)"/>
        <s v="INSTITUTO GPA: TCHAIKOVSKY E PIAZZOLLA"/>
        <s v="RECITAL DE MÚSICA DE CÂMARA"/>
        <s v="CONCERTO DO CORO INFANTO JUVENIL E ENSEMBLE RENASCENTISTA"/>
        <s v="RECITAL DE FORMATURA DE VIOLINO"/>
        <s v="O ELIXIR DO AMOR: ÓPERA DE GAETANO DONIZETTI"/>
        <s v="ATELIÊ CONTEMPORÂNEO"/>
        <s v="TONS DA ESCOLA: OSJM"/>
        <s v="HAPPY HOUR: CANTO CORAL"/>
        <s v="QUARTETO DE CORDAS COMEMORA A IMIGRAÇÃO JAPONES"/>
        <s v="CINEMA EM CONCERTO 2 NINO ROTA"/>
        <s v="MOVIMENTO LIVRE ESCOLA DE DANÇA"/>
        <s v="PARCERIA BALLETO - ENSAIO ABERTO BCSP"/>
        <s v="BALÉ DA CIDADE DE SÃO PAULO DANÇAS E QUIMERAS"/>
        <s v="COQUETEL DA EMBAIXADA DA AUSTRIA"/>
        <s v="GRANDES SINFONIAS VI WAGNER E MAHLER"/>
        <s v="GRAVAÇÃO MUNICIPALCO "/>
        <s v="DIVERTISSEMENT"/>
        <s v="TONS DA ESCOLA RECITAL DE CRAVO"/>
        <s v="TÉCNICA MAC"/>
        <s v="ÓPERA EM CONCERTO PIEDADE"/>
        <s v="CAMERATA DA OER SOPROS E PERCURSÃO"/>
        <s v="85 ANOS DO CORAL BELÉM "/>
        <s v="VALENTINA LISITSA E FÁBIO MECHETTI"/>
        <s v="RECEPTIVO MASTERCARD"/>
        <s v="TONS DA ESCOLA: RECITAL DE PIANO"/>
        <s v="NAK:TA - VELOCITY: MODERN TABLE"/>
        <s v="RACHEL BARTON PINE E ROBERTO MINCZUK"/>
        <s v="CORAL PAULISTANO EM ILHA BELA"/>
        <s v="MEU PRIMEIRO MUNICIPAL: ESTAÇÃO VILLA-LOBOS"/>
        <s v="OSM INFORMAL 2"/>
        <s v="AÇÃO DE IMUNIZAÇÃO CONTRA FEBRE AMARELA E SARAMPO"/>
        <s v="TRIO INNOVA"/>
        <s v="GALA 50 ANOS BALÉ DA CIDADE COM CONVIDADOS"/>
        <s v="TONS DA ESCOLA - RECITAL DE VIOLÃO"/>
        <s v="KARSAKOV E TCHAIKOVSKY"/>
        <s v="ALCEU VALENÇA E ORQUESTRA DE OURO PRETO"/>
        <s v="EVENTO PRÉ VALENCIANAS"/>
        <s v="ORQUESTRA BACHIANA FILARMÔNICA SESI - SP"/>
        <s v="CORDAS CAIPIRAS QUARTETO DE CORDAS DA CIDADE DE SÃO PAULO &amp; IVAN VILELA"/>
        <s v="ALEXANDER LAZAREV E MARCELO BRATKE"/>
        <s v="C&amp;A FASHION FUTURES"/>
        <s v="FESTIVAL DE COROS INFANTIS"/>
        <s v="FILMAGEM OCEAN PRODUÇÕES "/>
        <s v="HAPPY HOUR DUO DE FLAUTAS"/>
        <s v="COMPOSITORES BRASILEIROS"/>
        <s v="EMM MASTERCLASS"/>
        <s v="QUARTAS MUSICAIS BANDA URBANA"/>
        <s v="13º DIA DA CULTURA COREANA"/>
        <s v="APRESENTAÇÃO E COLETIVA DE IMPRENSA"/>
        <s v="GALA BERSTEIN ORQUESTRA SINFÔNICA MUNICIPAL DE SÃO PAULO"/>
        <s v="OSM INFORMAL 3"/>
        <s v="BACHIANA FILARMÔNICA MEIO-DIA A HISTÓRIA DA MARCHA"/>
        <s v="HAPPY HOUR ENSEMBLE FTM"/>
        <s v="RECITAL DA ESCOLA DE MÚSICA"/>
        <s v="CONCERTO NÚCLEO HESPÉRIDES MÚSICA DAS AMÉRICAS"/>
        <s v="QUARTAS MUSICAIS RECITAL DE PIANO"/>
        <s v="MÚSICA DE CINEMA 2"/>
        <s v="JOÃO CARLOS MARTINS REGE BACH"/>
        <s v="MEU PRIMEIRO MUNICIPAL - ESCOLA DE DANÇA DO THEATRO MUNICIPAL DE SÃO PAULO"/>
        <s v="TONS DA ESCOLA: RECITAL DE CRAVO E VIOLINO"/>
        <s v="ORQUESTRA SINFÔNICA HELIÓPOLES"/>
        <s v="HAPPY HOUR"/>
        <s v="RECITAL DE PIANO"/>
        <s v="QUARTAS MUSICAIS RECITAL FÁBIO BRUCOLI"/>
        <s v="HAPPY HOUR: DUO DE FLAUTA E PIANO DA OER"/>
        <s v="QUARTAS MUSICAIS OFICINA DE MÚSICA ANTIGA DA ESCOLA DE MÚSICA"/>
        <s v="ENSAIO ABERTO QUARTETO TOCA BRAHMS"/>
        <s v="ENSAIO ABERTO A SAGRAÇÃO DA PRIMAVERA"/>
        <s v="QUARTETO DA CIDADE INTERPRETA JOHANNES BRAMS"/>
        <s v="LANÇAMENTO DO GUIA GLOBAL DE DESENHO DE RUA"/>
        <s v="CONCERTO DE ABERTURA"/>
        <s v="CONCERTO FLAUTA E PIANO"/>
        <s v="GRAVAÇÃO DE DOCUMENTÁRIO ESCOLAR"/>
        <s v="A SAGRAÇÃO DA PRIMAVERA"/>
        <s v="OER CÂMARA TRECHOS COSI FAN TUTTE W.A MOZART"/>
        <s v="QUINTETO CAMARGO GUARNIERI"/>
        <s v="SESSÃO DE FOTOS PARA PORTFOLIO"/>
        <s v="CONCERTO DE ENCERRAMENTO"/>
        <s v="POEMAS PARA PIANO OBRAS DE ALEXANDRE GUERRA"/>
        <s v="BACHIANA FILARMÔNICA MEIO-DIA"/>
        <s v="SEMANA HESPÉRIDES MÚSICA  DAS AMÉRICAS"/>
        <s v="MÚSICA CORAL FRANCESA"/>
        <s v="TONS DA ESCOLA: CONCERTO DA ORQUESTRA SINFÔNICA JOVEM MUNICIPAL"/>
        <s v="CONCERTO INFORMAL COM A OSM 4"/>
        <s v="GRANDES SINFONIAS VII DVORAK E NILSEN"/>
        <s v="ENSAIO ABERTO QUARTETO DE CORDAS"/>
        <s v="QUARTETO DE CORDAS COM LÉA FREIRE"/>
        <s v="FESTIVAL DE COROS ADULTOS"/>
        <m/>
        <s v="BALÉ DA CIDADE DE SÃO PAULO NO INSTITUTO TOMIE OHTAKE" u="1"/>
        <s v="ÓPERA PELLÉAS ET MÉLISANDE CLAUDE DEBUSSY" u="1"/>
        <s v="HAPPY HOUR: QUARTETO DE SOPROS E PIANO" u="1"/>
        <s v="CONCERTO PARA CRIANÇAS TRECHOS DA ÓPERA JOÃO E MARIA DE ENGELBERT HUMPERDINCK" u="1"/>
        <s v="LANÇAMENTO CASACOR 2019" u="1"/>
        <s v="ESPETÁCULO - COMEÇAR OUTRA VEZ" u="1"/>
        <s v="QUARTETO APRESENTA MASSENET E CHAUSSON" u="1"/>
        <s v="HAPPY HOUR: RECITAL DE PIANO E VIOLINO" u="1"/>
        <s v="QUARTAS MUSICAIS" u="1"/>
        <s v="GRAVAÇÃO VIDEOCLIPE CROMO" u="1"/>
        <s v="HAPPY HOUR: MÚSICA DE CÂMARA" u="1"/>
        <s v="LANÇAMENTO DO OBSERVATÓRIO DA GASTRONOMIA" u="1"/>
        <s v="RECITAL DE CLASSE DE OBOÉ DA EMM" u="1"/>
        <s v="MEU PRIMEIRO MUNICIPAL ESTAÇÃO VILLA-LOBOS" u="1"/>
        <s v="TONS DA ESCOLA - ORQUESTRA INFANTOJUVENIL " u="1"/>
        <s v="PRÊMIO DECORAR" u="1"/>
        <s v="MEU PRIMEIRO MUNICIPAL: TRIBUTO A TCHAIKOVSKY" u="1"/>
        <s v="GRAVAÇÃO CLIPE A CANÇÃO DO VIVER" u="1"/>
        <s v="PLATAFORMA SÃO PAULO INTELIGENTE - DESAFIOS E OPORTUNIDADES" u="1"/>
        <s v="QUARTETO TOCA BACH" u="1"/>
        <s v="1º SIMPÓSIO MUNICIPAL DE COMBATE AO DESPERDÍCIO E PROMOÇÃO DA SEGURANÇA ALIMENTAR" u="1"/>
        <s v="QUARTAS MUSICAIS: A HISTÓRIA DO SOLDADO DE IGOR STRAVINSKY" u="1"/>
        <s v="ORQUESTRA SINFÔNICA DE HELIÓPOLES" u="1"/>
        <s v="CULTURAS URBANAS, CONEXÕES ARTÍSTICAS - ORQUESTRA BEATMAKERS" u="1"/>
        <s v="MASTERCLASS DE VIOLONCELO ANDRÉ MICHELLETI" u="1"/>
        <s v="GRANDES ARRANJADORES BRASILEIROS PARA CORO" u="1"/>
        <s v="SESSÃO DE FOTOS" u="1"/>
        <s v="IMAGENS HABITADAS" u="1"/>
      </sharedItems>
    </cacheField>
    <cacheField name="Nome do Programa no Borderô/Lista/Relatório " numFmtId="0">
      <sharedItems containsBlank="1"/>
    </cacheField>
    <cacheField name="Data" numFmtId="0">
      <sharedItems containsNonDate="0" containsDate="1" containsString="0" containsBlank="1" minDate="2017-09-01T00:00:00" maxDate="2018-10-01T00:00:00"/>
    </cacheField>
    <cacheField name="Horário" numFmtId="0">
      <sharedItems containsDate="1" containsBlank="1" containsMixedTypes="1" minDate="1899-12-30T01:00:00" maxDate="1899-12-30T22:00:00"/>
    </cacheField>
    <cacheField name="Local" numFmtId="0">
      <sharedItems containsBlank="1" count="27">
        <s v="TM - Sala de Espetáculos"/>
        <s v="Teatro SESC Santos"/>
        <s v="-"/>
        <s v="PA - Sala do Conservatório"/>
        <s v="Mosteiro de São Bento"/>
        <s v="Teatro Paulo Eiró - Santo Amaro"/>
        <s v="TM - Escadaria Interna"/>
        <s v="PA - Sala Expositiva + conservatório"/>
        <s v="TM - Escadaria Externa"/>
        <s v="PA - Sala do Conservatório + área de convivência"/>
        <s v="PA - Sala Expositiva + área de convivência"/>
        <s v="PA - Praça (vão + área coberta)"/>
        <s v="Hotel Tangará "/>
        <s v="TM - Sala de Espetáculos + escadaria interna + salão nobre"/>
        <s v="PA - Sala Expositiva + vão livre"/>
        <s v="TM - Salão Nobre"/>
        <s v="PA - Sala Expositiva"/>
        <s v="TM - Saguão"/>
        <s v="Auditório Ibirapuera"/>
        <s v="PA - Vão Livre"/>
        <s v="Teatro Paulo Eiró"/>
        <s v="TM - Sala Atrás da Bilheteria"/>
        <s v="Vermelhos Ilha Bela"/>
        <s v="PA - Área de Convivência"/>
        <m/>
        <s v="TM - Salão Nobre + Escadaria Interna" u="1"/>
        <s v="Instituto Tomie Ohtake" u="1"/>
      </sharedItems>
    </cacheField>
    <cacheField name="CAPACIDADE" numFmtId="0">
      <sharedItems containsBlank="1" containsMixedTypes="1" containsNumber="1" containsInteger="1" minValue="24" maxValue="35983"/>
    </cacheField>
    <cacheField name="INGRESSOS EMITIDOS" numFmtId="0">
      <sharedItems containsBlank="1" containsMixedTypes="1" containsNumber="1" containsInteger="1" minValue="1" maxValue="1523"/>
    </cacheField>
    <cacheField name="PAGANTES" numFmtId="0">
      <sharedItems containsBlank="1" containsMixedTypes="1" containsNumber="1" containsInteger="1" minValue="0" maxValue="1332"/>
    </cacheField>
    <cacheField name="GRATUITOS" numFmtId="0">
      <sharedItems containsBlank="1" containsMixedTypes="1" containsNumber="1" containsInteger="1" minValue="0" maxValue="8505"/>
    </cacheField>
    <cacheField name="PÚBLICO PRESENTE" numFmtId="0">
      <sharedItems containsBlank="1" containsMixedTypes="1" containsNumber="1" containsInteger="1" minValue="1" maxValue="206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3">
  <r>
    <x v="0"/>
    <x v="0"/>
    <x v="0"/>
    <m/>
    <x v="0"/>
    <x v="0"/>
    <x v="0"/>
    <x v="0"/>
    <m/>
    <d v="2017-09-01T00:00:00"/>
    <d v="1899-12-30T20:00:00"/>
    <x v="0"/>
    <n v="1440"/>
    <n v="770"/>
    <n v="330"/>
    <n v="440"/>
    <n v="633"/>
  </r>
  <r>
    <x v="0"/>
    <x v="0"/>
    <x v="0"/>
    <m/>
    <x v="0"/>
    <x v="0"/>
    <x v="0"/>
    <x v="0"/>
    <m/>
    <d v="2017-09-02T00:00:00"/>
    <d v="1899-12-30T16:30:00"/>
    <x v="0"/>
    <n v="1440"/>
    <n v="868"/>
    <n v="597"/>
    <n v="271"/>
    <n v="690"/>
  </r>
  <r>
    <x v="0"/>
    <x v="0"/>
    <x v="0"/>
    <d v="2018-03-01T15:17:37"/>
    <x v="0"/>
    <x v="1"/>
    <x v="1"/>
    <x v="1"/>
    <m/>
    <d v="2017-09-02T00:00:00"/>
    <d v="1899-12-30T12:00:00"/>
    <x v="0"/>
    <n v="1440"/>
    <n v="920"/>
    <n v="55"/>
    <n v="865"/>
    <n v="545"/>
  </r>
  <r>
    <x v="0"/>
    <x v="0"/>
    <x v="0"/>
    <m/>
    <x v="0"/>
    <x v="2"/>
    <x v="2"/>
    <x v="2"/>
    <m/>
    <d v="2017-09-02T00:00:00"/>
    <d v="1899-12-30T20:00:00"/>
    <x v="1"/>
    <n v="765"/>
    <n v="459"/>
    <n v="358"/>
    <n v="101"/>
    <n v="459"/>
  </r>
  <r>
    <x v="0"/>
    <x v="0"/>
    <x v="0"/>
    <d v="2018-03-01T15:19:05"/>
    <x v="0"/>
    <x v="3"/>
    <x v="3"/>
    <x v="3"/>
    <m/>
    <d v="2017-09-03T00:00:00"/>
    <d v="1899-12-30T12:00:00"/>
    <x v="0"/>
    <n v="1440"/>
    <n v="1314"/>
    <n v="961"/>
    <n v="353"/>
    <n v="1138"/>
  </r>
  <r>
    <x v="0"/>
    <x v="0"/>
    <x v="0"/>
    <m/>
    <x v="0"/>
    <x v="4"/>
    <x v="4"/>
    <x v="4"/>
    <m/>
    <d v="2017-09-04T00:00:00"/>
    <d v="1899-12-30T18:00:00"/>
    <x v="0"/>
    <n v="1440"/>
    <n v="52"/>
    <n v="48"/>
    <n v="4"/>
    <n v="50"/>
  </r>
  <r>
    <x v="0"/>
    <x v="0"/>
    <x v="0"/>
    <m/>
    <x v="1"/>
    <x v="5"/>
    <x v="5"/>
    <x v="5"/>
    <m/>
    <d v="2017-09-04T00:00:00"/>
    <d v="1899-12-30T08:00:00"/>
    <x v="2"/>
    <s v="**"/>
    <s v="**"/>
    <s v="**"/>
    <s v="**"/>
    <s v="**"/>
  </r>
  <r>
    <x v="0"/>
    <x v="0"/>
    <x v="0"/>
    <m/>
    <x v="0"/>
    <x v="6"/>
    <x v="1"/>
    <x v="6"/>
    <m/>
    <d v="2017-09-05T00:00:00"/>
    <d v="1899-12-30T20:00:00"/>
    <x v="0"/>
    <n v="1440"/>
    <n v="1254"/>
    <n v="683"/>
    <n v="571"/>
    <n v="986"/>
  </r>
  <r>
    <x v="0"/>
    <x v="0"/>
    <x v="0"/>
    <m/>
    <x v="0"/>
    <x v="6"/>
    <x v="1"/>
    <x v="6"/>
    <m/>
    <d v="2017-09-06T00:00:00"/>
    <d v="1899-12-30T20:00:00"/>
    <x v="0"/>
    <n v="1440"/>
    <n v="1228"/>
    <n v="694"/>
    <n v="534"/>
    <n v="952"/>
  </r>
  <r>
    <x v="0"/>
    <x v="0"/>
    <x v="0"/>
    <m/>
    <x v="0"/>
    <x v="0"/>
    <x v="0"/>
    <x v="7"/>
    <m/>
    <d v="2017-09-07T00:00:00"/>
    <d v="1899-12-30T20:00:00"/>
    <x v="0"/>
    <n v="1440"/>
    <n v="1347"/>
    <n v="648"/>
    <n v="699"/>
    <n v="1108"/>
  </r>
  <r>
    <x v="0"/>
    <x v="0"/>
    <x v="0"/>
    <m/>
    <x v="0"/>
    <x v="6"/>
    <x v="1"/>
    <x v="6"/>
    <m/>
    <d v="2017-09-08T00:00:00"/>
    <d v="1899-12-30T20:00:00"/>
    <x v="0"/>
    <n v="1440"/>
    <n v="1263"/>
    <n v="775"/>
    <n v="488"/>
    <n v="1013"/>
  </r>
  <r>
    <x v="0"/>
    <x v="0"/>
    <x v="0"/>
    <m/>
    <x v="0"/>
    <x v="0"/>
    <x v="0"/>
    <x v="8"/>
    <m/>
    <d v="2017-09-09T00:00:00"/>
    <d v="1899-12-30T16:30:00"/>
    <x v="0"/>
    <n v="1440"/>
    <n v="609"/>
    <n v="445"/>
    <n v="164"/>
    <n v="521"/>
  </r>
  <r>
    <x v="0"/>
    <x v="0"/>
    <x v="0"/>
    <d v="2018-03-01T15:21:05"/>
    <x v="0"/>
    <x v="1"/>
    <x v="1"/>
    <x v="1"/>
    <m/>
    <d v="2017-09-09T00:00:00"/>
    <d v="1899-12-30T12:00:00"/>
    <x v="0"/>
    <n v="1440"/>
    <n v="474"/>
    <n v="364"/>
    <n v="110"/>
    <n v="391"/>
  </r>
  <r>
    <x v="0"/>
    <x v="0"/>
    <x v="0"/>
    <m/>
    <x v="0"/>
    <x v="6"/>
    <x v="1"/>
    <x v="6"/>
    <m/>
    <d v="2017-09-10T00:00:00"/>
    <d v="1899-12-30T17:00:00"/>
    <x v="0"/>
    <n v="1440"/>
    <n v="1403"/>
    <n v="941"/>
    <n v="462"/>
    <n v="1134"/>
  </r>
  <r>
    <x v="0"/>
    <x v="0"/>
    <x v="0"/>
    <m/>
    <x v="1"/>
    <x v="5"/>
    <x v="5"/>
    <x v="9"/>
    <m/>
    <d v="2017-09-14T00:00:00"/>
    <d v="1899-12-30T13:00:00"/>
    <x v="2"/>
    <s v="**"/>
    <s v="**"/>
    <s v="**"/>
    <s v="**"/>
    <s v="**"/>
  </r>
  <r>
    <x v="0"/>
    <x v="0"/>
    <x v="0"/>
    <m/>
    <x v="0"/>
    <x v="7"/>
    <x v="6"/>
    <x v="10"/>
    <m/>
    <d v="2017-09-14T00:00:00"/>
    <d v="1899-12-30T20:00:00"/>
    <x v="3"/>
    <n v="200"/>
    <n v="47"/>
    <n v="11"/>
    <n v="36"/>
    <n v="37"/>
  </r>
  <r>
    <x v="0"/>
    <x v="0"/>
    <x v="0"/>
    <m/>
    <x v="0"/>
    <x v="3"/>
    <x v="7"/>
    <x v="11"/>
    <m/>
    <d v="2017-09-17T00:00:00"/>
    <d v="1899-12-30T12:00:00"/>
    <x v="0"/>
    <n v="1440"/>
    <n v="918"/>
    <n v="565"/>
    <n v="353"/>
    <n v="743"/>
  </r>
  <r>
    <x v="0"/>
    <x v="0"/>
    <x v="0"/>
    <m/>
    <x v="0"/>
    <x v="0"/>
    <x v="0"/>
    <x v="12"/>
    <m/>
    <d v="2017-09-17T00:00:00"/>
    <d v="1899-12-30T17:00:00"/>
    <x v="0"/>
    <n v="1440"/>
    <n v="1312"/>
    <n v="1141"/>
    <n v="171"/>
    <n v="1158"/>
  </r>
  <r>
    <x v="0"/>
    <x v="0"/>
    <x v="0"/>
    <m/>
    <x v="1"/>
    <x v="5"/>
    <x v="5"/>
    <x v="13"/>
    <m/>
    <d v="2017-09-17T00:00:00"/>
    <d v="1899-12-30T08:00:00"/>
    <x v="2"/>
    <s v="**"/>
    <s v="**"/>
    <s v="**"/>
    <s v="**"/>
    <s v="**"/>
  </r>
  <r>
    <x v="0"/>
    <x v="0"/>
    <x v="0"/>
    <m/>
    <x v="0"/>
    <x v="4"/>
    <x v="6"/>
    <x v="14"/>
    <m/>
    <d v="2017-09-18T00:00:00"/>
    <d v="1899-12-30T18:00:00"/>
    <x v="0"/>
    <n v="1440"/>
    <n v="128"/>
    <n v="50"/>
    <n v="78"/>
    <n v="61"/>
  </r>
  <r>
    <x v="0"/>
    <x v="0"/>
    <x v="0"/>
    <m/>
    <x v="0"/>
    <x v="8"/>
    <x v="7"/>
    <x v="15"/>
    <m/>
    <d v="2017-09-19T00:00:00"/>
    <d v="1899-12-30T20:00:00"/>
    <x v="3"/>
    <n v="200"/>
    <n v="41"/>
    <n v="6"/>
    <n v="35"/>
    <n v="27"/>
  </r>
  <r>
    <x v="0"/>
    <x v="0"/>
    <x v="0"/>
    <d v="2018-03-01T15:22:07"/>
    <x v="0"/>
    <x v="3"/>
    <x v="8"/>
    <x v="16"/>
    <m/>
    <d v="2017-09-21T00:00:00"/>
    <d v="1899-12-30T20:00:00"/>
    <x v="0"/>
    <n v="1440"/>
    <n v="1287"/>
    <n v="324"/>
    <n v="963"/>
    <n v="1017"/>
  </r>
  <r>
    <x v="0"/>
    <x v="0"/>
    <x v="0"/>
    <m/>
    <x v="0"/>
    <x v="9"/>
    <x v="9"/>
    <x v="17"/>
    <m/>
    <d v="2017-09-22T00:00:00"/>
    <d v="1899-12-30T20:00:00"/>
    <x v="0"/>
    <n v="1440"/>
    <n v="1133"/>
    <n v="700"/>
    <n v="433"/>
    <n v="876"/>
  </r>
  <r>
    <x v="0"/>
    <x v="0"/>
    <x v="0"/>
    <m/>
    <x v="0"/>
    <x v="9"/>
    <x v="9"/>
    <x v="17"/>
    <m/>
    <d v="2017-09-23T00:00:00"/>
    <d v="1899-12-30T20:00:00"/>
    <x v="0"/>
    <n v="1440"/>
    <n v="1231"/>
    <n v="909"/>
    <n v="322"/>
    <n v="1063"/>
  </r>
  <r>
    <x v="0"/>
    <x v="0"/>
    <x v="0"/>
    <d v="2018-03-01T15:22:46"/>
    <x v="0"/>
    <x v="10"/>
    <x v="10"/>
    <x v="18"/>
    <m/>
    <d v="2017-09-23T00:00:00"/>
    <d v="1899-12-30T12:00:00"/>
    <x v="0"/>
    <n v="1440"/>
    <n v="904"/>
    <n v="424"/>
    <n v="480"/>
    <n v="615"/>
  </r>
  <r>
    <x v="0"/>
    <x v="0"/>
    <x v="0"/>
    <m/>
    <x v="0"/>
    <x v="9"/>
    <x v="9"/>
    <x v="17"/>
    <m/>
    <d v="2017-09-24T00:00:00"/>
    <d v="1899-12-30T17:00:00"/>
    <x v="0"/>
    <n v="1440"/>
    <n v="1313"/>
    <n v="883"/>
    <n v="430"/>
    <n v="1095"/>
  </r>
  <r>
    <x v="0"/>
    <x v="0"/>
    <x v="0"/>
    <d v="2018-03-01T15:23:16"/>
    <x v="0"/>
    <x v="3"/>
    <x v="11"/>
    <x v="19"/>
    <m/>
    <d v="2017-09-24T00:00:00"/>
    <d v="1899-12-30T12:00:00"/>
    <x v="0"/>
    <n v="1440"/>
    <n v="1430"/>
    <n v="1247"/>
    <n v="183"/>
    <n v="1179"/>
  </r>
  <r>
    <x v="0"/>
    <x v="0"/>
    <x v="0"/>
    <m/>
    <x v="0"/>
    <x v="9"/>
    <x v="9"/>
    <x v="17"/>
    <m/>
    <d v="2017-09-26T00:00:00"/>
    <d v="1899-12-30T20:00:00"/>
    <x v="0"/>
    <n v="1440"/>
    <n v="1156"/>
    <n v="855"/>
    <n v="301"/>
    <n v="919"/>
  </r>
  <r>
    <x v="0"/>
    <x v="0"/>
    <x v="0"/>
    <m/>
    <x v="0"/>
    <x v="9"/>
    <x v="9"/>
    <x v="17"/>
    <m/>
    <d v="2017-09-27T00:00:00"/>
    <d v="1899-12-30T20:00:00"/>
    <x v="0"/>
    <n v="1440"/>
    <n v="763"/>
    <n v="371"/>
    <n v="392"/>
    <n v="620"/>
  </r>
  <r>
    <x v="0"/>
    <x v="0"/>
    <x v="0"/>
    <m/>
    <x v="0"/>
    <x v="9"/>
    <x v="9"/>
    <x v="17"/>
    <m/>
    <d v="2017-09-28T00:00:00"/>
    <d v="1899-12-30T20:00:00"/>
    <x v="0"/>
    <n v="1440"/>
    <n v="1102"/>
    <n v="819"/>
    <n v="283"/>
    <n v="920"/>
  </r>
  <r>
    <x v="0"/>
    <x v="0"/>
    <x v="0"/>
    <m/>
    <x v="0"/>
    <x v="7"/>
    <x v="6"/>
    <x v="20"/>
    <m/>
    <d v="2017-09-28T00:00:00"/>
    <d v="1899-12-30T20:00:00"/>
    <x v="3"/>
    <n v="200"/>
    <n v="55"/>
    <n v="17"/>
    <n v="38"/>
    <n v="40"/>
  </r>
  <r>
    <x v="0"/>
    <x v="0"/>
    <x v="0"/>
    <m/>
    <x v="0"/>
    <x v="9"/>
    <x v="9"/>
    <x v="17"/>
    <m/>
    <d v="2017-09-29T00:00:00"/>
    <d v="1899-12-30T20:00:00"/>
    <x v="0"/>
    <n v="1440"/>
    <n v="1301"/>
    <n v="987"/>
    <n v="314"/>
    <n v="1104"/>
  </r>
  <r>
    <x v="0"/>
    <x v="0"/>
    <x v="0"/>
    <m/>
    <x v="1"/>
    <x v="5"/>
    <x v="12"/>
    <x v="21"/>
    <m/>
    <d v="2017-09-29T00:00:00"/>
    <d v="1899-12-30T20:00:00"/>
    <x v="0"/>
    <s v="**"/>
    <s v="**"/>
    <s v="**"/>
    <s v="**"/>
    <s v="**"/>
  </r>
  <r>
    <x v="0"/>
    <x v="0"/>
    <x v="0"/>
    <m/>
    <x v="0"/>
    <x v="9"/>
    <x v="9"/>
    <x v="17"/>
    <m/>
    <d v="2017-09-30T00:00:00"/>
    <d v="1899-12-30T20:00:00"/>
    <x v="0"/>
    <n v="1440"/>
    <n v="1399"/>
    <n v="1005"/>
    <n v="394"/>
    <n v="1126"/>
  </r>
  <r>
    <x v="0"/>
    <x v="0"/>
    <x v="0"/>
    <d v="2018-03-01T15:24:02"/>
    <x v="0"/>
    <x v="3"/>
    <x v="13"/>
    <x v="22"/>
    <m/>
    <d v="2017-09-30T00:00:00"/>
    <d v="1899-12-30T12:00:00"/>
    <x v="0"/>
    <n v="1440"/>
    <n v="702"/>
    <n v="518"/>
    <n v="184"/>
    <n v="529"/>
  </r>
  <r>
    <x v="0"/>
    <x v="1"/>
    <x v="1"/>
    <d v="2018-03-01T18:43:23"/>
    <x v="0"/>
    <x v="3"/>
    <x v="14"/>
    <x v="23"/>
    <m/>
    <d v="2017-10-01T00:00:00"/>
    <d v="1899-12-30T12:00:00"/>
    <x v="0"/>
    <n v="1440"/>
    <n v="1384"/>
    <n v="894"/>
    <n v="490"/>
    <n v="1236"/>
  </r>
  <r>
    <x v="0"/>
    <x v="1"/>
    <x v="1"/>
    <m/>
    <x v="0"/>
    <x v="11"/>
    <x v="4"/>
    <x v="24"/>
    <m/>
    <d v="2017-10-04T00:00:00"/>
    <d v="1899-12-30T20:30:00"/>
    <x v="0"/>
    <n v="1440"/>
    <n v="226"/>
    <n v="145"/>
    <n v="81"/>
    <n v="163"/>
  </r>
  <r>
    <x v="0"/>
    <x v="1"/>
    <x v="1"/>
    <m/>
    <x v="0"/>
    <x v="2"/>
    <x v="2"/>
    <x v="25"/>
    <m/>
    <d v="2017-10-05T00:00:00"/>
    <d v="1899-12-30T20:00:00"/>
    <x v="0"/>
    <n v="1440"/>
    <n v="1191"/>
    <n v="527"/>
    <n v="664"/>
    <n v="834"/>
  </r>
  <r>
    <x v="0"/>
    <x v="1"/>
    <x v="1"/>
    <m/>
    <x v="0"/>
    <x v="2"/>
    <x v="2"/>
    <x v="25"/>
    <m/>
    <d v="2017-10-06T00:00:00"/>
    <d v="1899-12-30T20:00:00"/>
    <x v="0"/>
    <n v="1440"/>
    <n v="786"/>
    <n v="405"/>
    <n v="381"/>
    <n v="563"/>
  </r>
  <r>
    <x v="0"/>
    <x v="1"/>
    <x v="1"/>
    <m/>
    <x v="0"/>
    <x v="2"/>
    <x v="2"/>
    <x v="25"/>
    <m/>
    <d v="2017-10-07T00:00:00"/>
    <d v="1899-12-30T20:00:00"/>
    <x v="0"/>
    <n v="1440"/>
    <n v="1011"/>
    <n v="701"/>
    <n v="310"/>
    <n v="877"/>
  </r>
  <r>
    <x v="0"/>
    <x v="1"/>
    <x v="1"/>
    <m/>
    <x v="0"/>
    <x v="3"/>
    <x v="15"/>
    <x v="26"/>
    <m/>
    <d v="2017-10-08T00:00:00"/>
    <d v="1899-12-30T12:00:00"/>
    <x v="0"/>
    <n v="1440"/>
    <n v="689"/>
    <n v="583"/>
    <n v="106"/>
    <n v="563"/>
  </r>
  <r>
    <x v="0"/>
    <x v="1"/>
    <x v="1"/>
    <m/>
    <x v="0"/>
    <x v="3"/>
    <x v="8"/>
    <x v="27"/>
    <m/>
    <d v="2017-10-08T00:00:00"/>
    <d v="1899-12-30T16:00:00"/>
    <x v="0"/>
    <n v="1440"/>
    <n v="1358"/>
    <n v="531"/>
    <n v="827"/>
    <n v="1044"/>
  </r>
  <r>
    <x v="0"/>
    <x v="1"/>
    <x v="1"/>
    <m/>
    <x v="0"/>
    <x v="2"/>
    <x v="2"/>
    <x v="25"/>
    <m/>
    <d v="2017-10-08T00:00:00"/>
    <d v="1899-12-30T20:00:00"/>
    <x v="0"/>
    <n v="1440"/>
    <n v="1106"/>
    <n v="679"/>
    <n v="427"/>
    <n v="969"/>
  </r>
  <r>
    <x v="0"/>
    <x v="1"/>
    <x v="1"/>
    <m/>
    <x v="0"/>
    <x v="3"/>
    <x v="16"/>
    <x v="28"/>
    <m/>
    <d v="2017-10-09T00:00:00"/>
    <d v="1899-12-30T20:00:00"/>
    <x v="0"/>
    <n v="1440"/>
    <n v="1460"/>
    <n v="0"/>
    <n v="1460"/>
    <n v="1165"/>
  </r>
  <r>
    <x v="0"/>
    <x v="1"/>
    <x v="1"/>
    <m/>
    <x v="0"/>
    <x v="3"/>
    <x v="16"/>
    <x v="28"/>
    <m/>
    <d v="2017-10-10T00:00:00"/>
    <d v="1899-12-30T20:00:00"/>
    <x v="0"/>
    <n v="1440"/>
    <n v="1460"/>
    <n v="0"/>
    <n v="1460"/>
    <n v="1132"/>
  </r>
  <r>
    <x v="0"/>
    <x v="1"/>
    <x v="1"/>
    <m/>
    <x v="1"/>
    <x v="5"/>
    <x v="5"/>
    <x v="29"/>
    <m/>
    <d v="2017-10-11T00:00:00"/>
    <s v="-"/>
    <x v="2"/>
    <s v="**"/>
    <s v="**"/>
    <s v="**"/>
    <s v="**"/>
    <s v="**"/>
  </r>
  <r>
    <x v="0"/>
    <x v="1"/>
    <x v="1"/>
    <m/>
    <x v="0"/>
    <x v="3"/>
    <x v="17"/>
    <x v="30"/>
    <m/>
    <d v="2017-10-12T00:00:00"/>
    <d v="1899-12-30T20:00:00"/>
    <x v="0"/>
    <n v="1440"/>
    <n v="1197"/>
    <n v="979"/>
    <n v="218"/>
    <n v="1020"/>
  </r>
  <r>
    <x v="0"/>
    <x v="1"/>
    <x v="1"/>
    <m/>
    <x v="0"/>
    <x v="7"/>
    <x v="6"/>
    <x v="31"/>
    <m/>
    <d v="2017-10-12T00:00:00"/>
    <d v="1899-12-30T20:00:00"/>
    <x v="3"/>
    <n v="200"/>
    <n v="200"/>
    <n v="135"/>
    <n v="65"/>
    <n v="189"/>
  </r>
  <r>
    <x v="0"/>
    <x v="1"/>
    <x v="1"/>
    <m/>
    <x v="0"/>
    <x v="3"/>
    <x v="0"/>
    <x v="32"/>
    <m/>
    <d v="2017-10-13T00:00:00"/>
    <d v="1899-12-30T21:00:00"/>
    <x v="0"/>
    <n v="1440"/>
    <n v="850"/>
    <n v="362"/>
    <n v="488"/>
    <n v="646"/>
  </r>
  <r>
    <x v="0"/>
    <x v="1"/>
    <x v="1"/>
    <m/>
    <x v="0"/>
    <x v="2"/>
    <x v="2"/>
    <x v="25"/>
    <m/>
    <d v="2017-10-14T00:00:00"/>
    <d v="1899-12-30T20:00:00"/>
    <x v="0"/>
    <n v="1440"/>
    <n v="1377"/>
    <n v="984"/>
    <n v="393"/>
    <n v="1192"/>
  </r>
  <r>
    <x v="0"/>
    <x v="1"/>
    <x v="1"/>
    <m/>
    <x v="1"/>
    <x v="5"/>
    <x v="5"/>
    <x v="33"/>
    <m/>
    <d v="2017-10-15T00:00:00"/>
    <s v="-"/>
    <x v="2"/>
    <s v="**"/>
    <s v="**"/>
    <s v="**"/>
    <s v="**"/>
    <s v="**"/>
  </r>
  <r>
    <x v="0"/>
    <x v="1"/>
    <x v="1"/>
    <m/>
    <x v="0"/>
    <x v="2"/>
    <x v="2"/>
    <x v="25"/>
    <m/>
    <d v="2017-10-15T00:00:00"/>
    <d v="1899-12-30T17:00:00"/>
    <x v="0"/>
    <n v="1440"/>
    <n v="1278"/>
    <n v="875"/>
    <n v="403"/>
    <n v="1059"/>
  </r>
  <r>
    <x v="0"/>
    <x v="1"/>
    <x v="1"/>
    <m/>
    <x v="0"/>
    <x v="6"/>
    <x v="1"/>
    <x v="34"/>
    <m/>
    <d v="2017-10-15T00:00:00"/>
    <d v="1899-12-30T12:00:00"/>
    <x v="0"/>
    <n v="1440"/>
    <n v="800"/>
    <n v="672"/>
    <n v="128"/>
    <n v="800"/>
  </r>
  <r>
    <x v="0"/>
    <x v="1"/>
    <x v="1"/>
    <m/>
    <x v="0"/>
    <x v="3"/>
    <x v="18"/>
    <x v="35"/>
    <m/>
    <d v="2017-10-16T00:00:00"/>
    <d v="1899-12-30T20:00:00"/>
    <x v="0"/>
    <n v="1440"/>
    <n v="1460"/>
    <n v="0"/>
    <n v="1460"/>
    <n v="1226"/>
  </r>
  <r>
    <x v="0"/>
    <x v="1"/>
    <x v="1"/>
    <m/>
    <x v="1"/>
    <x v="5"/>
    <x v="5"/>
    <x v="36"/>
    <m/>
    <d v="2017-10-17T00:00:00"/>
    <s v="-"/>
    <x v="2"/>
    <s v="**"/>
    <s v="**"/>
    <s v="**"/>
    <s v="**"/>
    <s v="**"/>
  </r>
  <r>
    <x v="0"/>
    <x v="1"/>
    <x v="1"/>
    <m/>
    <x v="0"/>
    <x v="0"/>
    <x v="0"/>
    <x v="37"/>
    <m/>
    <d v="2017-10-20T00:00:00"/>
    <d v="1899-12-30T20:00:00"/>
    <x v="0"/>
    <n v="1440"/>
    <n v="360"/>
    <n v="266"/>
    <n v="94"/>
    <n v="277"/>
  </r>
  <r>
    <x v="0"/>
    <x v="1"/>
    <x v="1"/>
    <m/>
    <x v="1"/>
    <x v="5"/>
    <x v="5"/>
    <x v="38"/>
    <m/>
    <d v="2017-10-20T00:00:00"/>
    <s v="-"/>
    <x v="2"/>
    <s v="**"/>
    <s v="**"/>
    <s v="**"/>
    <s v="**"/>
    <s v="**"/>
  </r>
  <r>
    <x v="0"/>
    <x v="1"/>
    <x v="1"/>
    <m/>
    <x v="0"/>
    <x v="0"/>
    <x v="0"/>
    <x v="37"/>
    <m/>
    <d v="2017-10-21T00:00:00"/>
    <d v="1899-12-30T16:30:00"/>
    <x v="0"/>
    <n v="1440"/>
    <n v="555"/>
    <n v="431"/>
    <n v="124"/>
    <n v="451"/>
  </r>
  <r>
    <x v="0"/>
    <x v="1"/>
    <x v="1"/>
    <m/>
    <x v="0"/>
    <x v="7"/>
    <x v="6"/>
    <x v="39"/>
    <m/>
    <d v="2017-10-26T00:00:00"/>
    <d v="1899-12-30T20:00:00"/>
    <x v="3"/>
    <n v="200"/>
    <n v="59"/>
    <n v="33"/>
    <n v="26"/>
    <n v="50"/>
  </r>
  <r>
    <x v="0"/>
    <x v="1"/>
    <x v="1"/>
    <m/>
    <x v="0"/>
    <x v="0"/>
    <x v="0"/>
    <x v="40"/>
    <m/>
    <d v="2017-10-28T00:00:00"/>
    <d v="1899-12-30T16:30:00"/>
    <x v="0"/>
    <n v="1440"/>
    <n v="593"/>
    <n v="339"/>
    <n v="254"/>
    <n v="370"/>
  </r>
  <r>
    <x v="0"/>
    <x v="1"/>
    <x v="1"/>
    <m/>
    <x v="0"/>
    <x v="3"/>
    <x v="11"/>
    <x v="41"/>
    <m/>
    <d v="2017-10-29T00:00:00"/>
    <d v="1899-12-30T12:00:00"/>
    <x v="0"/>
    <n v="1440"/>
    <n v="1348"/>
    <n v="1113"/>
    <n v="235"/>
    <n v="1010"/>
  </r>
  <r>
    <x v="0"/>
    <x v="1"/>
    <x v="1"/>
    <m/>
    <x v="0"/>
    <x v="9"/>
    <x v="19"/>
    <x v="42"/>
    <m/>
    <d v="2017-10-30T00:00:00"/>
    <d v="1899-12-30T20:00:00"/>
    <x v="0"/>
    <n v="1440"/>
    <n v="904"/>
    <n v="563"/>
    <n v="341"/>
    <n v="704"/>
  </r>
  <r>
    <x v="0"/>
    <x v="2"/>
    <x v="1"/>
    <m/>
    <x v="0"/>
    <x v="9"/>
    <x v="19"/>
    <x v="42"/>
    <m/>
    <d v="2017-11-01T00:00:00"/>
    <d v="1899-12-30T20:00:00"/>
    <x v="0"/>
    <n v="1440"/>
    <n v="728"/>
    <n v="503"/>
    <n v="225"/>
    <n v="596"/>
  </r>
  <r>
    <x v="0"/>
    <x v="2"/>
    <x v="1"/>
    <m/>
    <x v="0"/>
    <x v="8"/>
    <x v="7"/>
    <x v="43"/>
    <m/>
    <d v="2017-11-02T00:00:00"/>
    <d v="1899-12-30T15:00:00"/>
    <x v="4"/>
    <s v="*"/>
    <s v="*"/>
    <s v="*"/>
    <s v="*"/>
    <s v="*"/>
  </r>
  <r>
    <x v="0"/>
    <x v="2"/>
    <x v="1"/>
    <m/>
    <x v="0"/>
    <x v="9"/>
    <x v="19"/>
    <x v="42"/>
    <m/>
    <d v="2017-11-03T00:00:00"/>
    <d v="1899-12-30T20:00:00"/>
    <x v="0"/>
    <n v="1440"/>
    <n v="1332"/>
    <n v="1030"/>
    <n v="302"/>
    <n v="1193"/>
  </r>
  <r>
    <x v="0"/>
    <x v="2"/>
    <x v="1"/>
    <m/>
    <x v="0"/>
    <x v="1"/>
    <x v="20"/>
    <x v="44"/>
    <m/>
    <d v="2017-11-04T00:00:00"/>
    <d v="1899-12-30T12:00:00"/>
    <x v="0"/>
    <n v="1440"/>
    <n v="985"/>
    <n v="817"/>
    <n v="168"/>
    <n v="863"/>
  </r>
  <r>
    <x v="0"/>
    <x v="2"/>
    <x v="1"/>
    <m/>
    <x v="0"/>
    <x v="0"/>
    <x v="0"/>
    <x v="45"/>
    <m/>
    <d v="2017-11-04T00:00:00"/>
    <d v="1899-12-30T16:30:00"/>
    <x v="0"/>
    <n v="1440"/>
    <n v="731"/>
    <n v="638"/>
    <n v="93"/>
    <n v="652"/>
  </r>
  <r>
    <x v="0"/>
    <x v="2"/>
    <x v="1"/>
    <m/>
    <x v="0"/>
    <x v="3"/>
    <x v="14"/>
    <x v="46"/>
    <m/>
    <d v="2017-11-05T00:00:00"/>
    <d v="1899-12-30T12:00:00"/>
    <x v="0"/>
    <n v="1440"/>
    <n v="1013"/>
    <n v="600"/>
    <n v="413"/>
    <n v="771"/>
  </r>
  <r>
    <x v="0"/>
    <x v="2"/>
    <x v="1"/>
    <m/>
    <x v="0"/>
    <x v="0"/>
    <x v="0"/>
    <x v="45"/>
    <m/>
    <d v="2017-11-05T00:00:00"/>
    <d v="1899-12-30T16:30:00"/>
    <x v="0"/>
    <n v="1440"/>
    <n v="421"/>
    <n v="333"/>
    <n v="88"/>
    <n v="306"/>
  </r>
  <r>
    <x v="0"/>
    <x v="2"/>
    <x v="1"/>
    <m/>
    <x v="0"/>
    <x v="9"/>
    <x v="19"/>
    <x v="42"/>
    <m/>
    <d v="2017-11-05T00:00:00"/>
    <d v="1899-12-30T20:00:00"/>
    <x v="0"/>
    <n v="1440"/>
    <n v="1233"/>
    <n v="915"/>
    <n v="318"/>
    <n v="1129"/>
  </r>
  <r>
    <x v="0"/>
    <x v="2"/>
    <x v="1"/>
    <m/>
    <x v="0"/>
    <x v="9"/>
    <x v="19"/>
    <x v="42"/>
    <m/>
    <d v="2017-11-06T00:00:00"/>
    <d v="1899-12-30T20:00:00"/>
    <x v="0"/>
    <n v="1440"/>
    <n v="1093"/>
    <n v="783"/>
    <n v="310"/>
    <n v="993"/>
  </r>
  <r>
    <x v="0"/>
    <x v="2"/>
    <x v="1"/>
    <m/>
    <x v="0"/>
    <x v="10"/>
    <x v="10"/>
    <x v="47"/>
    <m/>
    <d v="2017-11-08T00:00:00"/>
    <d v="1899-12-30T20:30:00"/>
    <x v="0"/>
    <n v="1440"/>
    <n v="1358"/>
    <n v="0"/>
    <n v="1358"/>
    <n v="1087"/>
  </r>
  <r>
    <x v="0"/>
    <x v="2"/>
    <x v="1"/>
    <m/>
    <x v="0"/>
    <x v="10"/>
    <x v="10"/>
    <x v="47"/>
    <m/>
    <d v="2017-11-09T00:00:00"/>
    <d v="1899-12-30T16:00:00"/>
    <x v="0"/>
    <n v="1440"/>
    <n v="1220"/>
    <n v="509"/>
    <n v="711"/>
    <n v="1187"/>
  </r>
  <r>
    <x v="0"/>
    <x v="2"/>
    <x v="1"/>
    <m/>
    <x v="0"/>
    <x v="10"/>
    <x v="10"/>
    <x v="47"/>
    <m/>
    <d v="2017-11-09T00:00:00"/>
    <d v="1899-12-30T20:30:00"/>
    <x v="0"/>
    <n v="1440"/>
    <n v="1324"/>
    <n v="1007"/>
    <n v="317"/>
    <n v="1347"/>
  </r>
  <r>
    <x v="0"/>
    <x v="2"/>
    <x v="1"/>
    <m/>
    <x v="0"/>
    <x v="7"/>
    <x v="6"/>
    <x v="48"/>
    <m/>
    <d v="2017-11-09T00:00:00"/>
    <d v="1899-12-30T20:00:00"/>
    <x v="3"/>
    <n v="200"/>
    <n v="85"/>
    <n v="25"/>
    <n v="60"/>
    <n v="62"/>
  </r>
  <r>
    <x v="0"/>
    <x v="2"/>
    <x v="1"/>
    <m/>
    <x v="0"/>
    <x v="10"/>
    <x v="10"/>
    <x v="47"/>
    <m/>
    <d v="2017-11-10T00:00:00"/>
    <d v="1899-12-30T11:00:00"/>
    <x v="0"/>
    <n v="1440"/>
    <n v="1321"/>
    <n v="521"/>
    <n v="800"/>
    <n v="1314"/>
  </r>
  <r>
    <x v="0"/>
    <x v="2"/>
    <x v="1"/>
    <m/>
    <x v="0"/>
    <x v="0"/>
    <x v="0"/>
    <x v="49"/>
    <m/>
    <d v="2017-11-10T00:00:00"/>
    <d v="1899-12-30T20:00:00"/>
    <x v="0"/>
    <n v="1440"/>
    <n v="120"/>
    <n v="79"/>
    <n v="41"/>
    <n v="120"/>
  </r>
  <r>
    <x v="0"/>
    <x v="2"/>
    <x v="1"/>
    <m/>
    <x v="0"/>
    <x v="10"/>
    <x v="10"/>
    <x v="47"/>
    <m/>
    <d v="2017-11-11T00:00:00"/>
    <d v="1899-12-30T12:00:00"/>
    <x v="0"/>
    <n v="1440"/>
    <n v="1316"/>
    <n v="837"/>
    <n v="479"/>
    <n v="1316"/>
  </r>
  <r>
    <x v="0"/>
    <x v="2"/>
    <x v="1"/>
    <m/>
    <x v="0"/>
    <x v="0"/>
    <x v="0"/>
    <x v="49"/>
    <m/>
    <d v="2017-11-11T00:00:00"/>
    <d v="1899-12-30T16:30:00"/>
    <x v="0"/>
    <n v="1440"/>
    <n v="358"/>
    <n v="216"/>
    <n v="142"/>
    <n v="179"/>
  </r>
  <r>
    <x v="0"/>
    <x v="2"/>
    <x v="1"/>
    <m/>
    <x v="0"/>
    <x v="10"/>
    <x v="10"/>
    <x v="47"/>
    <m/>
    <d v="2017-11-12T00:00:00"/>
    <d v="1899-12-30T10:00:00"/>
    <x v="0"/>
    <n v="1440"/>
    <n v="1334"/>
    <n v="0"/>
    <n v="1334"/>
    <n v="1104"/>
  </r>
  <r>
    <x v="0"/>
    <x v="2"/>
    <x v="1"/>
    <m/>
    <x v="0"/>
    <x v="12"/>
    <x v="21"/>
    <x v="50"/>
    <m/>
    <d v="2017-11-12T00:00:00"/>
    <d v="1899-12-30T17:00:00"/>
    <x v="0"/>
    <n v="1440"/>
    <n v="216"/>
    <n v="161"/>
    <n v="55"/>
    <n v="216"/>
  </r>
  <r>
    <x v="0"/>
    <x v="2"/>
    <x v="1"/>
    <m/>
    <x v="0"/>
    <x v="8"/>
    <x v="7"/>
    <x v="51"/>
    <m/>
    <d v="2017-11-14T00:00:00"/>
    <d v="1899-12-30T20:00:00"/>
    <x v="3"/>
    <n v="200"/>
    <n v="66"/>
    <n v="20"/>
    <n v="46"/>
    <n v="61"/>
  </r>
  <r>
    <x v="0"/>
    <x v="2"/>
    <x v="1"/>
    <m/>
    <x v="0"/>
    <x v="3"/>
    <x v="8"/>
    <x v="52"/>
    <m/>
    <d v="2017-11-16T00:00:00"/>
    <d v="1899-12-30T20:00:00"/>
    <x v="0"/>
    <n v="1440"/>
    <n v="351"/>
    <n v="257"/>
    <n v="94"/>
    <n v="351"/>
  </r>
  <r>
    <x v="0"/>
    <x v="2"/>
    <x v="1"/>
    <m/>
    <x v="0"/>
    <x v="2"/>
    <x v="2"/>
    <x v="53"/>
    <m/>
    <d v="2017-11-17T00:00:00"/>
    <d v="1899-12-30T20:00:00"/>
    <x v="0"/>
    <n v="1440"/>
    <n v="870"/>
    <n v="117"/>
    <n v="753"/>
    <n v="426"/>
  </r>
  <r>
    <x v="0"/>
    <x v="2"/>
    <x v="1"/>
    <m/>
    <x v="0"/>
    <x v="2"/>
    <x v="2"/>
    <x v="53"/>
    <m/>
    <d v="2017-11-18T00:00:00"/>
    <d v="1899-12-30T20:00:00"/>
    <x v="0"/>
    <n v="1440"/>
    <n v="388"/>
    <n v="270"/>
    <n v="118"/>
    <n v="324"/>
  </r>
  <r>
    <x v="0"/>
    <x v="2"/>
    <x v="1"/>
    <m/>
    <x v="0"/>
    <x v="8"/>
    <x v="7"/>
    <x v="54"/>
    <m/>
    <d v="2017-11-19T00:00:00"/>
    <d v="1899-12-30T12:00:00"/>
    <x v="0"/>
    <n v="1440"/>
    <n v="566"/>
    <n v="435"/>
    <n v="131"/>
    <n v="456"/>
  </r>
  <r>
    <x v="0"/>
    <x v="2"/>
    <x v="1"/>
    <m/>
    <x v="0"/>
    <x v="2"/>
    <x v="2"/>
    <x v="53"/>
    <m/>
    <d v="2017-11-19T00:00:00"/>
    <d v="1899-12-30T17:00:00"/>
    <x v="0"/>
    <n v="1440"/>
    <n v="380"/>
    <n v="245"/>
    <n v="135"/>
    <n v="309"/>
  </r>
  <r>
    <x v="0"/>
    <x v="2"/>
    <x v="1"/>
    <m/>
    <x v="0"/>
    <x v="2"/>
    <x v="2"/>
    <x v="53"/>
    <m/>
    <d v="2017-11-20T00:00:00"/>
    <d v="1899-12-30T20:00:00"/>
    <x v="0"/>
    <n v="1440"/>
    <n v="1312"/>
    <n v="1037"/>
    <n v="275"/>
    <n v="1152"/>
  </r>
  <r>
    <x v="0"/>
    <x v="2"/>
    <x v="1"/>
    <m/>
    <x v="0"/>
    <x v="7"/>
    <x v="6"/>
    <x v="55"/>
    <m/>
    <d v="2017-11-23T00:00:00"/>
    <d v="1899-12-30T20:00:00"/>
    <x v="3"/>
    <n v="200"/>
    <n v="54"/>
    <n v="23"/>
    <n v="31"/>
    <n v="43"/>
  </r>
  <r>
    <x v="0"/>
    <x v="2"/>
    <x v="1"/>
    <m/>
    <x v="0"/>
    <x v="0"/>
    <x v="0"/>
    <x v="56"/>
    <m/>
    <d v="2017-11-24T00:00:00"/>
    <d v="1899-12-30T20:00:00"/>
    <x v="0"/>
    <n v="1440"/>
    <n v="782"/>
    <n v="387"/>
    <n v="395"/>
    <n v="561"/>
  </r>
  <r>
    <x v="0"/>
    <x v="2"/>
    <x v="1"/>
    <m/>
    <x v="0"/>
    <x v="10"/>
    <x v="10"/>
    <x v="57"/>
    <m/>
    <d v="2017-11-25T00:00:00"/>
    <d v="1899-12-30T12:00:00"/>
    <x v="0"/>
    <n v="1440"/>
    <n v="1278"/>
    <n v="739"/>
    <n v="539"/>
    <n v="1123"/>
  </r>
  <r>
    <x v="0"/>
    <x v="2"/>
    <x v="1"/>
    <m/>
    <x v="0"/>
    <x v="0"/>
    <x v="0"/>
    <x v="56"/>
    <m/>
    <d v="2017-11-25T00:00:00"/>
    <d v="1899-12-30T16:30:00"/>
    <x v="0"/>
    <n v="1440"/>
    <n v="830"/>
    <n v="453"/>
    <n v="377"/>
    <n v="676"/>
  </r>
  <r>
    <x v="0"/>
    <x v="2"/>
    <x v="1"/>
    <m/>
    <x v="0"/>
    <x v="6"/>
    <x v="1"/>
    <x v="58"/>
    <m/>
    <d v="2017-11-26T00:00:00"/>
    <d v="1899-12-30T12:00:00"/>
    <x v="0"/>
    <n v="1440"/>
    <n v="660"/>
    <n v="529"/>
    <n v="131"/>
    <n v="536"/>
  </r>
  <r>
    <x v="0"/>
    <x v="2"/>
    <x v="1"/>
    <m/>
    <x v="0"/>
    <x v="0"/>
    <x v="0"/>
    <x v="56"/>
    <m/>
    <d v="2017-11-26T00:00:00"/>
    <d v="1899-12-30T17:00:00"/>
    <x v="0"/>
    <n v="1440"/>
    <n v="685"/>
    <n v="329"/>
    <n v="356"/>
    <n v="617"/>
  </r>
  <r>
    <x v="0"/>
    <x v="3"/>
    <x v="1"/>
    <m/>
    <x v="0"/>
    <x v="2"/>
    <x v="2"/>
    <x v="59"/>
    <m/>
    <d v="2017-12-07T00:00:00"/>
    <d v="1899-12-30T21:00:00"/>
    <x v="5"/>
    <n v="468"/>
    <n v="76"/>
    <n v="0"/>
    <n v="76"/>
    <n v="76"/>
  </r>
  <r>
    <x v="0"/>
    <x v="3"/>
    <x v="1"/>
    <m/>
    <x v="0"/>
    <x v="2"/>
    <x v="2"/>
    <x v="59"/>
    <m/>
    <d v="2017-12-08T00:00:00"/>
    <d v="1899-12-30T21:00:00"/>
    <x v="5"/>
    <n v="468"/>
    <n v="108"/>
    <n v="0"/>
    <n v="108"/>
    <n v="108"/>
  </r>
  <r>
    <x v="0"/>
    <x v="3"/>
    <x v="1"/>
    <m/>
    <x v="0"/>
    <x v="2"/>
    <x v="2"/>
    <x v="59"/>
    <m/>
    <d v="2017-12-09T00:00:00"/>
    <d v="1899-12-30T21:00:00"/>
    <x v="5"/>
    <n v="468"/>
    <n v="145"/>
    <n v="0"/>
    <n v="145"/>
    <n v="145"/>
  </r>
  <r>
    <x v="0"/>
    <x v="3"/>
    <x v="1"/>
    <m/>
    <x v="0"/>
    <x v="2"/>
    <x v="2"/>
    <x v="59"/>
    <m/>
    <d v="2017-12-10T00:00:00"/>
    <d v="1899-12-30T19:00:00"/>
    <x v="5"/>
    <n v="468"/>
    <n v="139"/>
    <n v="0"/>
    <n v="139"/>
    <n v="139"/>
  </r>
  <r>
    <x v="0"/>
    <x v="3"/>
    <x v="1"/>
    <m/>
    <x v="0"/>
    <x v="7"/>
    <x v="6"/>
    <x v="60"/>
    <m/>
    <d v="2017-12-07T00:00:00"/>
    <d v="1899-12-30T20:00:00"/>
    <x v="3"/>
    <n v="200"/>
    <n v="94"/>
    <n v="54"/>
    <n v="40"/>
    <n v="82"/>
  </r>
  <r>
    <x v="0"/>
    <x v="3"/>
    <x v="1"/>
    <m/>
    <x v="0"/>
    <x v="8"/>
    <x v="7"/>
    <x v="61"/>
    <m/>
    <d v="2017-12-09T00:00:00"/>
    <d v="1899-12-30T15:00:00"/>
    <x v="4"/>
    <s v="*"/>
    <s v="*"/>
    <s v="*"/>
    <s v="*"/>
    <s v="*"/>
  </r>
  <r>
    <x v="0"/>
    <x v="3"/>
    <x v="1"/>
    <m/>
    <x v="0"/>
    <x v="6"/>
    <x v="1"/>
    <x v="62"/>
    <m/>
    <d v="2017-12-09T00:00:00"/>
    <d v="1899-12-30T17:00:00"/>
    <x v="3"/>
    <n v="200"/>
    <n v="130"/>
    <n v="0"/>
    <n v="130"/>
    <n v="130"/>
  </r>
  <r>
    <x v="0"/>
    <x v="3"/>
    <x v="1"/>
    <m/>
    <x v="0"/>
    <x v="13"/>
    <x v="22"/>
    <x v="63"/>
    <m/>
    <d v="2017-12-09T00:00:00"/>
    <d v="1899-12-30T20:00:00"/>
    <x v="0"/>
    <n v="1440"/>
    <n v="1459"/>
    <n v="0"/>
    <n v="1459"/>
    <n v="1130"/>
  </r>
  <r>
    <x v="0"/>
    <x v="3"/>
    <x v="1"/>
    <m/>
    <x v="0"/>
    <x v="13"/>
    <x v="22"/>
    <x v="63"/>
    <m/>
    <d v="2017-12-10T00:00:00"/>
    <d v="1899-12-30T18:00:00"/>
    <x v="0"/>
    <n v="1440"/>
    <n v="1481"/>
    <n v="0"/>
    <n v="1481"/>
    <n v="1157"/>
  </r>
  <r>
    <x v="0"/>
    <x v="3"/>
    <x v="1"/>
    <m/>
    <x v="0"/>
    <x v="8"/>
    <x v="7"/>
    <x v="64"/>
    <m/>
    <d v="2017-12-12T00:00:00"/>
    <d v="1899-12-30T20:00:00"/>
    <x v="3"/>
    <n v="200"/>
    <n v="177"/>
    <n v="104"/>
    <n v="73"/>
    <n v="132"/>
  </r>
  <r>
    <x v="0"/>
    <x v="3"/>
    <x v="1"/>
    <m/>
    <x v="0"/>
    <x v="9"/>
    <x v="9"/>
    <x v="65"/>
    <m/>
    <d v="2017-12-15T00:00:00"/>
    <d v="1899-12-30T20:00:00"/>
    <x v="0"/>
    <n v="1440"/>
    <n v="1281"/>
    <n v="899"/>
    <n v="382"/>
    <n v="1090"/>
  </r>
  <r>
    <x v="0"/>
    <x v="3"/>
    <x v="1"/>
    <m/>
    <x v="0"/>
    <x v="9"/>
    <x v="9"/>
    <x v="65"/>
    <m/>
    <d v="2017-12-16T00:00:00"/>
    <d v="1899-12-30T20:00:00"/>
    <x v="0"/>
    <n v="1440"/>
    <n v="1266"/>
    <n v="916"/>
    <n v="350"/>
    <n v="1077"/>
  </r>
  <r>
    <x v="0"/>
    <x v="3"/>
    <x v="1"/>
    <m/>
    <x v="0"/>
    <x v="6"/>
    <x v="1"/>
    <x v="66"/>
    <m/>
    <d v="2017-12-17T00:00:00"/>
    <d v="1899-12-30T12:00:00"/>
    <x v="0"/>
    <n v="1440"/>
    <n v="1269"/>
    <n v="1088"/>
    <n v="181"/>
    <n v="1097"/>
  </r>
  <r>
    <x v="0"/>
    <x v="3"/>
    <x v="1"/>
    <m/>
    <x v="0"/>
    <x v="9"/>
    <x v="9"/>
    <x v="65"/>
    <m/>
    <d v="2017-12-17T00:00:00"/>
    <d v="1899-12-30T17:00:00"/>
    <x v="0"/>
    <n v="1440"/>
    <n v="1385"/>
    <n v="931"/>
    <n v="454"/>
    <n v="1159"/>
  </r>
  <r>
    <x v="0"/>
    <x v="3"/>
    <x v="1"/>
    <m/>
    <x v="0"/>
    <x v="8"/>
    <x v="7"/>
    <x v="67"/>
    <m/>
    <d v="2017-12-18T00:00:00"/>
    <d v="1899-12-30T16:00:00"/>
    <x v="6"/>
    <n v="150"/>
    <s v="*"/>
    <s v="*"/>
    <s v="*"/>
    <s v="*"/>
  </r>
  <r>
    <x v="0"/>
    <x v="3"/>
    <x v="1"/>
    <m/>
    <x v="0"/>
    <x v="9"/>
    <x v="9"/>
    <x v="65"/>
    <m/>
    <d v="2017-12-19T00:00:00"/>
    <d v="1899-12-30T20:00:00"/>
    <x v="0"/>
    <n v="1440"/>
    <n v="1296"/>
    <n v="971"/>
    <n v="325"/>
    <n v="1147"/>
  </r>
  <r>
    <x v="0"/>
    <x v="3"/>
    <x v="1"/>
    <m/>
    <x v="0"/>
    <x v="9"/>
    <x v="9"/>
    <x v="65"/>
    <m/>
    <d v="2017-12-20T00:00:00"/>
    <d v="1899-12-30T20:00:00"/>
    <x v="0"/>
    <n v="1440"/>
    <n v="1324"/>
    <n v="967"/>
    <n v="357"/>
    <n v="1074"/>
  </r>
  <r>
    <x v="0"/>
    <x v="3"/>
    <x v="1"/>
    <m/>
    <x v="0"/>
    <x v="9"/>
    <x v="9"/>
    <x v="65"/>
    <m/>
    <d v="2017-12-21T00:00:00"/>
    <d v="1899-12-30T20:00:00"/>
    <x v="0"/>
    <n v="1440"/>
    <n v="1352"/>
    <n v="983"/>
    <n v="369"/>
    <n v="1127"/>
  </r>
  <r>
    <x v="0"/>
    <x v="3"/>
    <x v="1"/>
    <m/>
    <x v="0"/>
    <x v="14"/>
    <x v="9"/>
    <x v="68"/>
    <m/>
    <d v="2017-12-22T00:00:00"/>
    <d v="1899-12-30T20:00:00"/>
    <x v="0"/>
    <n v="1440"/>
    <n v="1491"/>
    <n v="1115"/>
    <n v="376"/>
    <n v="1202"/>
  </r>
  <r>
    <x v="1"/>
    <x v="4"/>
    <x v="2"/>
    <d v="2018-04-20T13:39:29"/>
    <x v="1"/>
    <x v="5"/>
    <x v="23"/>
    <x v="69"/>
    <s v="ENSAIO FOTOGRÁFICO VOGUE"/>
    <d v="2018-01-13T00:00:00"/>
    <d v="1899-12-30T10:00:00"/>
    <x v="0"/>
    <n v="1523"/>
    <n v="15"/>
    <n v="0"/>
    <n v="15"/>
    <n v="15"/>
  </r>
  <r>
    <x v="1"/>
    <x v="4"/>
    <x v="2"/>
    <d v="2018-04-20T13:25:15"/>
    <x v="1"/>
    <x v="5"/>
    <x v="23"/>
    <x v="70"/>
    <s v="ACADEMIA DE TROMPETES SP"/>
    <d v="2018-01-15T00:00:00"/>
    <d v="1899-12-30T10:00:00"/>
    <x v="7"/>
    <n v="300"/>
    <n v="100"/>
    <n v="0"/>
    <n v="100"/>
    <n v="100"/>
  </r>
  <r>
    <x v="1"/>
    <x v="4"/>
    <x v="2"/>
    <d v="2018-04-20T13:25:15"/>
    <x v="1"/>
    <x v="5"/>
    <x v="23"/>
    <x v="70"/>
    <s v="ACADEMIA DE TROMPETES SP"/>
    <d v="2018-01-16T00:00:00"/>
    <d v="1899-12-30T10:00:00"/>
    <x v="7"/>
    <n v="300"/>
    <n v="100"/>
    <n v="0"/>
    <n v="100"/>
    <n v="100"/>
  </r>
  <r>
    <x v="1"/>
    <x v="4"/>
    <x v="2"/>
    <d v="2018-04-20T13:25:15"/>
    <x v="1"/>
    <x v="5"/>
    <x v="23"/>
    <x v="70"/>
    <s v="ACADEMIA DE TROMPETES SP"/>
    <d v="2018-01-17T00:00:00"/>
    <d v="1899-12-30T10:00:00"/>
    <x v="7"/>
    <n v="300"/>
    <n v="100"/>
    <n v="0"/>
    <n v="100"/>
    <n v="100"/>
  </r>
  <r>
    <x v="1"/>
    <x v="4"/>
    <x v="2"/>
    <d v="2018-04-20T13:49:27"/>
    <x v="1"/>
    <x v="5"/>
    <x v="23"/>
    <x v="71"/>
    <s v="GRAVAÇÃO PARIS FILMES &quot;O DOUTRINADOR&quot;"/>
    <d v="2018-01-17T00:00:00"/>
    <d v="1899-12-30T20:00:00"/>
    <x v="8"/>
    <s v="-"/>
    <n v="200"/>
    <n v="0"/>
    <n v="200"/>
    <n v="200"/>
  </r>
  <r>
    <x v="1"/>
    <x v="4"/>
    <x v="2"/>
    <d v="2018-04-20T13:25:15"/>
    <x v="1"/>
    <x v="5"/>
    <x v="23"/>
    <x v="70"/>
    <s v="ACADEMIA DE TROMPETES SP"/>
    <d v="2018-01-18T00:00:00"/>
    <d v="1899-12-30T10:00:00"/>
    <x v="7"/>
    <n v="300"/>
    <n v="100"/>
    <n v="0"/>
    <n v="100"/>
    <n v="100"/>
  </r>
  <r>
    <x v="1"/>
    <x v="4"/>
    <x v="2"/>
    <d v="2018-04-20T13:49:27"/>
    <x v="1"/>
    <x v="5"/>
    <x v="23"/>
    <x v="71"/>
    <s v="GRAVAÇÃO PARIS FILMES &quot;O DOUTRINADOR&quot;"/>
    <d v="2018-01-18T00:00:00"/>
    <d v="1899-12-30T20:00:00"/>
    <x v="8"/>
    <s v="-"/>
    <n v="200"/>
    <n v="0"/>
    <n v="200"/>
    <n v="200"/>
  </r>
  <r>
    <x v="1"/>
    <x v="4"/>
    <x v="2"/>
    <d v="2018-03-02T11:43:42"/>
    <x v="0"/>
    <x v="0"/>
    <x v="0"/>
    <x v="72"/>
    <s v="ANIVERSÁRIO DE SÃO PAULO COM A OSM"/>
    <d v="2018-01-25T00:00:00"/>
    <d v="1899-12-30T14:00:00"/>
    <x v="0"/>
    <n v="1440"/>
    <n v="1400"/>
    <n v="0"/>
    <n v="1400"/>
    <n v="1230"/>
  </r>
  <r>
    <x v="1"/>
    <x v="4"/>
    <x v="2"/>
    <d v="2018-03-02T11:33:09"/>
    <x v="0"/>
    <x v="2"/>
    <x v="2"/>
    <x v="73"/>
    <s v="ANIVERSÁRIO DE SÃO PAULO COM O BALÉ DA CIDADE"/>
    <d v="2018-01-25T00:00:00"/>
    <d v="1899-12-30T19:00:00"/>
    <x v="0"/>
    <n v="1440"/>
    <n v="1500"/>
    <n v="0"/>
    <n v="1500"/>
    <n v="1445"/>
  </r>
  <r>
    <x v="1"/>
    <x v="4"/>
    <x v="2"/>
    <d v="2018-03-02T11:44:52"/>
    <x v="0"/>
    <x v="6"/>
    <x v="1"/>
    <x v="74"/>
    <s v="ANIVERSÁRIO DE SÃO PAULO COM A OER"/>
    <d v="2018-01-26T00:00:00"/>
    <d v="1899-12-30T12:00:00"/>
    <x v="0"/>
    <n v="1440"/>
    <n v="1400"/>
    <n v="0"/>
    <n v="1400"/>
    <n v="792"/>
  </r>
  <r>
    <x v="1"/>
    <x v="4"/>
    <x v="2"/>
    <d v="2018-03-02T11:46:50"/>
    <x v="0"/>
    <x v="0"/>
    <x v="0"/>
    <x v="75"/>
    <s v="PRÉ-TEMPORADA - KUBRICK EM CONCERTO"/>
    <d v="2018-01-26T00:00:00"/>
    <d v="1899-12-30T20:00:00"/>
    <x v="0"/>
    <n v="1440"/>
    <n v="1497"/>
    <n v="0"/>
    <n v="1497"/>
    <n v="1497"/>
  </r>
  <r>
    <x v="1"/>
    <x v="4"/>
    <x v="2"/>
    <d v="2018-03-02T11:47:43"/>
    <x v="0"/>
    <x v="0"/>
    <x v="0"/>
    <x v="75"/>
    <s v="PRÉ-TEMPORADA - KUBRICK EM CONCERTO"/>
    <d v="2018-01-27T00:00:00"/>
    <d v="1899-12-30T16:30:00"/>
    <x v="0"/>
    <n v="1440"/>
    <n v="1498"/>
    <n v="0"/>
    <n v="1498"/>
    <n v="1417"/>
  </r>
  <r>
    <x v="1"/>
    <x v="4"/>
    <x v="2"/>
    <d v="2018-03-02T11:48:50"/>
    <x v="0"/>
    <x v="0"/>
    <x v="0"/>
    <x v="75"/>
    <s v="PRÉ-TEMPORADA - KUBRICK EM CONCERTO"/>
    <d v="2018-01-28T00:00:00"/>
    <d v="1899-12-30T16:30:00"/>
    <x v="0"/>
    <n v="1440"/>
    <n v="1498"/>
    <n v="0"/>
    <n v="1498"/>
    <n v="1407"/>
  </r>
  <r>
    <x v="1"/>
    <x v="4"/>
    <x v="2"/>
    <d v="2018-03-26T18:08:17"/>
    <x v="0"/>
    <x v="15"/>
    <x v="0"/>
    <x v="76"/>
    <s v="MEDALHA CIDADE SÃO PAULO "/>
    <d v="2018-01-30T00:00:00"/>
    <d v="1899-12-30T19:30:00"/>
    <x v="0"/>
    <n v="1440"/>
    <n v="400"/>
    <n v="0"/>
    <n v="400"/>
    <n v="400"/>
  </r>
  <r>
    <x v="1"/>
    <x v="4"/>
    <x v="2"/>
    <d v="2018-03-02T12:15:03"/>
    <x v="0"/>
    <x v="16"/>
    <x v="22"/>
    <x v="77"/>
    <s v="SHOW EM HOMENAGEM A ADONIRAN BARBOSA"/>
    <d v="2018-01-31T00:00:00"/>
    <d v="1899-12-30T20:00:00"/>
    <x v="0"/>
    <n v="1440"/>
    <n v="1377"/>
    <n v="828"/>
    <n v="549"/>
    <n v="1200"/>
  </r>
  <r>
    <x v="1"/>
    <x v="5"/>
    <x v="2"/>
    <d v="2018-03-26T18:09:41"/>
    <x v="1"/>
    <x v="5"/>
    <x v="24"/>
    <x v="78"/>
    <s v="EVENTO CAIXA ECONÔMICA FEDERAL"/>
    <d v="2018-02-07T00:00:00"/>
    <d v="1899-12-30T14:00:00"/>
    <x v="0"/>
    <n v="1523"/>
    <n v="1200"/>
    <n v="0"/>
    <n v="1200"/>
    <n v="1200"/>
  </r>
  <r>
    <x v="1"/>
    <x v="5"/>
    <x v="2"/>
    <d v="2018-04-20T14:45:08"/>
    <x v="1"/>
    <x v="5"/>
    <x v="23"/>
    <x v="79"/>
    <s v="CURTA SAMPLE"/>
    <d v="2018-02-21T00:00:00"/>
    <d v="1899-12-30T18:00:00"/>
    <x v="8"/>
    <s v="-"/>
    <n v="43"/>
    <n v="0"/>
    <n v="43"/>
    <n v="43"/>
  </r>
  <r>
    <x v="1"/>
    <x v="5"/>
    <x v="2"/>
    <d v="2018-04-20T14:33:09"/>
    <x v="1"/>
    <x v="5"/>
    <x v="23"/>
    <x v="80"/>
    <s v="EXPERIENCIA USUÁRIO TRANSPORTE PÚBLICO"/>
    <d v="2018-02-22T00:00:00"/>
    <d v="1899-12-30T11:00:00"/>
    <x v="9"/>
    <n v="400"/>
    <n v="60"/>
    <n v="0"/>
    <n v="60"/>
    <n v="60"/>
  </r>
  <r>
    <x v="1"/>
    <x v="5"/>
    <x v="2"/>
    <d v="2018-03-02T12:17:05"/>
    <x v="0"/>
    <x v="0"/>
    <x v="25"/>
    <x v="81"/>
    <s v="PRÉ-TEMPORADA - KUBRICK EM CONCERTO 2 – LARANJA MECÂNICA"/>
    <d v="2018-02-23T00:00:00"/>
    <d v="1899-12-30T20:00:00"/>
    <x v="0"/>
    <n v="1440"/>
    <n v="1481"/>
    <n v="0"/>
    <n v="1481"/>
    <n v="1253"/>
  </r>
  <r>
    <x v="1"/>
    <x v="5"/>
    <x v="2"/>
    <d v="2018-03-02T12:17:57"/>
    <x v="0"/>
    <x v="0"/>
    <x v="25"/>
    <x v="81"/>
    <s v="PRÉ-TEMPORADA - KUBRICK EM CONCERTO 2 – LARANJA MECÂNICA"/>
    <d v="2018-02-24T00:00:00"/>
    <d v="1899-12-30T16:30:00"/>
    <x v="0"/>
    <n v="1440"/>
    <n v="1497"/>
    <n v="0"/>
    <n v="1497"/>
    <n v="1298"/>
  </r>
  <r>
    <x v="1"/>
    <x v="5"/>
    <x v="2"/>
    <d v="2018-03-02T12:20:00"/>
    <x v="0"/>
    <x v="6"/>
    <x v="1"/>
    <x v="82"/>
    <s v="OER APRESENTA TCHAIKOVSKY"/>
    <d v="2018-02-25T00:00:00"/>
    <d v="1899-12-30T12:00:00"/>
    <x v="0"/>
    <n v="1440"/>
    <n v="1441"/>
    <n v="1332"/>
    <n v="109"/>
    <n v="1402"/>
  </r>
  <r>
    <x v="1"/>
    <x v="6"/>
    <x v="2"/>
    <d v="2018-04-20T14:52:12"/>
    <x v="1"/>
    <x v="5"/>
    <x v="23"/>
    <x v="83"/>
    <s v="ENCONTRO DE PRODUÇÃO INDEPENDENTE"/>
    <d v="2018-03-02T00:00:00"/>
    <d v="1899-12-30T10:00:00"/>
    <x v="10"/>
    <n v="300"/>
    <n v="120"/>
    <n v="0"/>
    <n v="120"/>
    <n v="120"/>
  </r>
  <r>
    <x v="1"/>
    <x v="6"/>
    <x v="2"/>
    <d v="2018-03-27T18:18:49"/>
    <x v="0"/>
    <x v="0"/>
    <x v="26"/>
    <x v="84"/>
    <s v="GUSTAV MAHLER: SINFONIA N°8"/>
    <d v="2018-03-02T00:00:00"/>
    <d v="1899-12-30T20:00:00"/>
    <x v="0"/>
    <n v="1440"/>
    <n v="953"/>
    <n v="587"/>
    <n v="366"/>
    <n v="865"/>
  </r>
  <r>
    <x v="1"/>
    <x v="6"/>
    <x v="2"/>
    <d v="2018-03-27T18:26:37"/>
    <x v="0"/>
    <x v="1"/>
    <x v="22"/>
    <x v="85"/>
    <s v="&quot;PEDRO E O LOBO&quot;"/>
    <d v="2018-03-03T00:00:00"/>
    <d v="1899-12-30T12:00:00"/>
    <x v="0"/>
    <n v="1440"/>
    <n v="1365"/>
    <n v="1267"/>
    <n v="98"/>
    <n v="1242"/>
  </r>
  <r>
    <x v="1"/>
    <x v="6"/>
    <x v="2"/>
    <d v="2018-03-27T18:20:37"/>
    <x v="0"/>
    <x v="0"/>
    <x v="26"/>
    <x v="84"/>
    <s v="GUSTAV MAHLER: SINFONIA N°8"/>
    <d v="2018-03-03T00:00:00"/>
    <d v="1899-12-30T16:30:00"/>
    <x v="0"/>
    <n v="1440"/>
    <n v="1371"/>
    <n v="1105"/>
    <n v="266"/>
    <n v="1305"/>
  </r>
  <r>
    <x v="1"/>
    <x v="6"/>
    <x v="2"/>
    <d v="2018-03-27T18:41:00"/>
    <x v="0"/>
    <x v="3"/>
    <x v="22"/>
    <x v="86"/>
    <s v="ORQUESTRA DE HELIÓPOLIS"/>
    <d v="2018-03-04T00:00:00"/>
    <d v="1899-12-30T12:00:00"/>
    <x v="0"/>
    <n v="1440"/>
    <n v="1470"/>
    <n v="915"/>
    <n v="555"/>
    <n v="1457"/>
  </r>
  <r>
    <x v="1"/>
    <x v="6"/>
    <x v="2"/>
    <d v="2018-03-27T18:44:38"/>
    <x v="0"/>
    <x v="0"/>
    <x v="0"/>
    <x v="87"/>
    <s v="OSM INFORMAL"/>
    <d v="2018-03-04T00:00:00"/>
    <d v="1899-12-30T16:30:00"/>
    <x v="0"/>
    <n v="1440"/>
    <n v="662"/>
    <n v="617"/>
    <n v="45"/>
    <n v="641"/>
  </r>
  <r>
    <x v="1"/>
    <x v="6"/>
    <x v="2"/>
    <d v="2018-05-23T15:58:32"/>
    <x v="1"/>
    <x v="5"/>
    <x v="23"/>
    <x v="88"/>
    <s v="GRAVAÇÃO AVON"/>
    <d v="2018-03-08T00:00:00"/>
    <d v="1899-12-30T09:30:00"/>
    <x v="11"/>
    <n v="1100"/>
    <n v="60"/>
    <n v="0"/>
    <n v="60"/>
    <n v="60"/>
  </r>
  <r>
    <x v="1"/>
    <x v="6"/>
    <x v="2"/>
    <d v="2018-03-27T18:49:29"/>
    <x v="0"/>
    <x v="0"/>
    <x v="0"/>
    <x v="89"/>
    <s v="CONCERTO EM HOMENAGEM ÀS MULHERES"/>
    <d v="2018-03-09T00:00:00"/>
    <d v="1899-12-30T20:00:00"/>
    <x v="0"/>
    <n v="1440"/>
    <n v="530"/>
    <n v="395"/>
    <n v="135"/>
    <n v="500"/>
  </r>
  <r>
    <x v="1"/>
    <x v="6"/>
    <x v="2"/>
    <d v="2018-03-29T18:29:13"/>
    <x v="0"/>
    <x v="10"/>
    <x v="27"/>
    <x v="90"/>
    <s v="TONS DA ESCOLA"/>
    <d v="2018-03-10T00:00:00"/>
    <d v="1899-12-30T12:00:00"/>
    <x v="3"/>
    <n v="200"/>
    <n v="102"/>
    <n v="0"/>
    <n v="102"/>
    <n v="102"/>
  </r>
  <r>
    <x v="1"/>
    <x v="6"/>
    <x v="2"/>
    <d v="2018-03-27T18:50:35"/>
    <x v="0"/>
    <x v="0"/>
    <x v="0"/>
    <x v="89"/>
    <s v="CONCERTO EM HOMENAGEM ÀS MULHERES"/>
    <d v="2018-03-10T00:00:00"/>
    <d v="1899-12-30T16:30:00"/>
    <x v="0"/>
    <n v="1440"/>
    <n v="650"/>
    <n v="440"/>
    <n v="210"/>
    <n v="624"/>
  </r>
  <r>
    <x v="1"/>
    <x v="6"/>
    <x v="2"/>
    <d v="2018-03-27T18:53:58"/>
    <x v="0"/>
    <x v="8"/>
    <x v="7"/>
    <x v="91"/>
    <s v="HOMENAGEM A GIOACHINO ROSSINI"/>
    <d v="2018-03-10T00:00:00"/>
    <d v="1899-12-30T12:00:00"/>
    <x v="0"/>
    <n v="1440"/>
    <n v="356"/>
    <n v="284"/>
    <n v="72"/>
    <n v="333"/>
  </r>
  <r>
    <x v="1"/>
    <x v="6"/>
    <x v="2"/>
    <d v="2018-03-27T18:56:21"/>
    <x v="0"/>
    <x v="6"/>
    <x v="1"/>
    <x v="92"/>
    <s v="CLAUDÉ DEBUSSY E BERLIOZ"/>
    <d v="2018-03-11T00:00:00"/>
    <d v="1899-12-30T12:00:00"/>
    <x v="0"/>
    <n v="1440"/>
    <n v="623"/>
    <n v="500"/>
    <n v="123"/>
    <n v="616"/>
  </r>
  <r>
    <x v="1"/>
    <x v="6"/>
    <x v="2"/>
    <d v="2018-04-02T18:25:59"/>
    <x v="0"/>
    <x v="8"/>
    <x v="7"/>
    <x v="93"/>
    <s v="ABERTURA DO FÓRUM ECONÔMICO MUNDIAL"/>
    <d v="2018-03-13T00:00:00"/>
    <d v="1899-12-30T19:00:00"/>
    <x v="12"/>
    <s v="-"/>
    <s v="*"/>
    <s v="*"/>
    <s v="*"/>
    <s v="*"/>
  </r>
  <r>
    <x v="1"/>
    <x v="6"/>
    <x v="2"/>
    <d v="2018-03-27T15:29:08"/>
    <x v="0"/>
    <x v="2"/>
    <x v="2"/>
    <x v="94"/>
    <s v="&quot;UM JEITO DE CORPO&quot;"/>
    <d v="2018-03-15T00:00:00"/>
    <d v="1899-12-30T20:00:00"/>
    <x v="0"/>
    <n v="1440"/>
    <n v="1101"/>
    <n v="788"/>
    <n v="313"/>
    <n v="1011"/>
  </r>
  <r>
    <x v="1"/>
    <x v="6"/>
    <x v="2"/>
    <d v="2018-03-27T15:30:27"/>
    <x v="0"/>
    <x v="2"/>
    <x v="2"/>
    <x v="94"/>
    <s v="&quot;UM JEITO DE CORPO&quot;"/>
    <d v="2018-03-16T00:00:00"/>
    <d v="1899-12-30T20:00:00"/>
    <x v="0"/>
    <n v="1440"/>
    <n v="1067"/>
    <n v="900"/>
    <n v="167"/>
    <n v="1039"/>
  </r>
  <r>
    <x v="1"/>
    <x v="6"/>
    <x v="2"/>
    <d v="2018-03-27T15:33:09"/>
    <x v="0"/>
    <x v="2"/>
    <x v="2"/>
    <x v="94"/>
    <s v="&quot;UM JEITO DE CORPO&quot;"/>
    <d v="2018-03-17T00:00:00"/>
    <d v="1899-12-30T20:00:00"/>
    <x v="0"/>
    <n v="1440"/>
    <n v="1305"/>
    <n v="1102"/>
    <n v="203"/>
    <n v="1303"/>
  </r>
  <r>
    <x v="1"/>
    <x v="6"/>
    <x v="2"/>
    <d v="2018-03-27T15:35:08"/>
    <x v="0"/>
    <x v="2"/>
    <x v="2"/>
    <x v="94"/>
    <s v="&quot;UM JEITO DE CORPO&quot;"/>
    <d v="2018-03-18T00:00:00"/>
    <d v="1899-12-30T18:00:00"/>
    <x v="0"/>
    <n v="1440"/>
    <n v="1339"/>
    <n v="1058"/>
    <n v="281"/>
    <n v="1334"/>
  </r>
  <r>
    <x v="1"/>
    <x v="6"/>
    <x v="2"/>
    <d v="2018-04-20T15:16:50"/>
    <x v="1"/>
    <x v="5"/>
    <x v="23"/>
    <x v="95"/>
    <s v="GRAVAÇÃO MASTERCHEF"/>
    <d v="2018-03-19T00:00:00"/>
    <d v="1899-12-30T10:00:00"/>
    <x v="13"/>
    <n v="2481"/>
    <n v="200"/>
    <n v="0"/>
    <n v="200"/>
    <n v="200"/>
  </r>
  <r>
    <x v="1"/>
    <x v="6"/>
    <x v="2"/>
    <d v="2018-03-27T15:36:34"/>
    <x v="0"/>
    <x v="2"/>
    <x v="2"/>
    <x v="94"/>
    <s v="&quot;UM JEITO DE CORPO&quot;"/>
    <d v="2018-03-21T00:00:00"/>
    <d v="1899-12-30T20:00:00"/>
    <x v="0"/>
    <n v="1440"/>
    <n v="1286"/>
    <n v="916"/>
    <n v="370"/>
    <n v="1207"/>
  </r>
  <r>
    <x v="1"/>
    <x v="6"/>
    <x v="2"/>
    <d v="2018-03-27T15:36:34"/>
    <x v="0"/>
    <x v="2"/>
    <x v="2"/>
    <x v="94"/>
    <s v="&quot;UM JEITO DE CORPO&quot;"/>
    <d v="2018-03-22T00:00:00"/>
    <d v="1899-12-30T20:00:00"/>
    <x v="0"/>
    <n v="1440"/>
    <n v="1458"/>
    <n v="1086"/>
    <n v="372"/>
    <n v="1417"/>
  </r>
  <r>
    <x v="1"/>
    <x v="6"/>
    <x v="2"/>
    <d v="2018-04-20T14:57:47"/>
    <x v="1"/>
    <x v="5"/>
    <x v="23"/>
    <x v="96"/>
    <s v="REUNIÃO CONTROLADORIA MUNICIPAL"/>
    <d v="2018-03-22T00:00:00"/>
    <d v="1899-12-30T10:00:00"/>
    <x v="14"/>
    <n v="1200"/>
    <n v="50"/>
    <n v="0"/>
    <n v="50"/>
    <n v="50"/>
  </r>
  <r>
    <x v="1"/>
    <x v="6"/>
    <x v="2"/>
    <d v="2018-03-27T15:37:42"/>
    <x v="0"/>
    <x v="2"/>
    <x v="2"/>
    <x v="94"/>
    <s v="&quot;UM JEITO DE CORPO&quot;"/>
    <d v="2018-03-23T00:00:00"/>
    <d v="1899-12-30T20:00:00"/>
    <x v="0"/>
    <n v="1440"/>
    <n v="1440"/>
    <n v="1066"/>
    <n v="374"/>
    <n v="1368"/>
  </r>
  <r>
    <x v="1"/>
    <x v="6"/>
    <x v="2"/>
    <d v="2018-03-28T15:37:42"/>
    <x v="0"/>
    <x v="2"/>
    <x v="2"/>
    <x v="94"/>
    <s v="&quot;UM JEITO DE CORPO&quot;"/>
    <d v="2018-03-24T00:00:00"/>
    <d v="1899-12-30T20:00:00"/>
    <x v="0"/>
    <n v="1440"/>
    <n v="1375"/>
    <n v="1177"/>
    <n v="198"/>
    <n v="1337"/>
  </r>
  <r>
    <x v="1"/>
    <x v="6"/>
    <x v="2"/>
    <d v="2018-03-29T18:29:13"/>
    <x v="0"/>
    <x v="10"/>
    <x v="27"/>
    <x v="90"/>
    <s v="TONS DA ESCOLA"/>
    <d v="2018-03-24T00:00:00"/>
    <d v="1899-12-30T12:00:00"/>
    <x v="3"/>
    <n v="200"/>
    <n v="53"/>
    <n v="0"/>
    <n v="53"/>
    <n v="53"/>
  </r>
  <r>
    <x v="1"/>
    <x v="6"/>
    <x v="2"/>
    <d v="2018-03-27T16:04:19"/>
    <x v="0"/>
    <x v="0"/>
    <x v="0"/>
    <x v="97"/>
    <s v="OSM CÂMARA 1"/>
    <d v="2018-03-24T00:00:00"/>
    <d v="1899-12-30T16:30:00"/>
    <x v="0"/>
    <n v="1440"/>
    <n v="625"/>
    <n v="411"/>
    <n v="214"/>
    <n v="495"/>
  </r>
  <r>
    <x v="1"/>
    <x v="6"/>
    <x v="2"/>
    <d v="2018-03-29T15:37:42"/>
    <x v="0"/>
    <x v="2"/>
    <x v="2"/>
    <x v="94"/>
    <s v="&quot;UM JEITO DE CORPO&quot;"/>
    <d v="2018-03-25T00:00:00"/>
    <d v="1899-12-30T20:00:00"/>
    <x v="0"/>
    <n v="1440"/>
    <n v="1397"/>
    <n v="1154"/>
    <n v="243"/>
    <n v="1311"/>
  </r>
  <r>
    <x v="1"/>
    <x v="6"/>
    <x v="2"/>
    <m/>
    <x v="0"/>
    <x v="8"/>
    <x v="7"/>
    <x v="98"/>
    <s v="COMEMORAÇÃO SEMANA SANTA - MOSTEIRO DE SÃO BENTO"/>
    <d v="2018-03-25T00:00:00"/>
    <d v="1899-12-30T15:00:00"/>
    <x v="4"/>
    <n v="1000"/>
    <n v="250"/>
    <n v="0"/>
    <n v="250"/>
    <n v="250"/>
  </r>
  <r>
    <x v="1"/>
    <x v="6"/>
    <x v="2"/>
    <d v="2018-03-27T16:05:47"/>
    <x v="0"/>
    <x v="0"/>
    <x v="0"/>
    <x v="99"/>
    <s v="OSM CÂMARA 2"/>
    <d v="2018-03-25T00:00:00"/>
    <d v="1899-12-30T16:30:00"/>
    <x v="0"/>
    <n v="1440"/>
    <n v="526"/>
    <n v="358"/>
    <n v="168"/>
    <n v="475"/>
  </r>
  <r>
    <x v="1"/>
    <x v="6"/>
    <x v="2"/>
    <d v="2018-03-27T19:12:05"/>
    <x v="0"/>
    <x v="3"/>
    <x v="8"/>
    <x v="100"/>
    <s v="TCHAIKOVSKY E MOZART"/>
    <d v="2018-03-27T00:00:00"/>
    <d v="1899-12-30T20:00:00"/>
    <x v="0"/>
    <n v="1440"/>
    <n v="988"/>
    <n v="371"/>
    <n v="617"/>
    <n v="637"/>
  </r>
  <r>
    <x v="1"/>
    <x v="6"/>
    <x v="2"/>
    <m/>
    <x v="0"/>
    <x v="17"/>
    <x v="6"/>
    <x v="101"/>
    <s v="ENSAIO ABERTO - CONCERTO VIVALDI"/>
    <d v="2018-03-28T00:00:00"/>
    <d v="1899-12-30T18:00:00"/>
    <x v="3"/>
    <n v="200"/>
    <s v="*"/>
    <s v="*"/>
    <s v="*"/>
    <s v="*"/>
  </r>
  <r>
    <x v="1"/>
    <x v="6"/>
    <x v="2"/>
    <d v="2018-03-27T19:03:50"/>
    <x v="0"/>
    <x v="7"/>
    <x v="6"/>
    <x v="102"/>
    <s v="QUARTETO DE CORDAS APRESENTA ANTONIO VIVALDI"/>
    <d v="2018-03-29T00:00:00"/>
    <d v="1899-12-30T20:00:00"/>
    <x v="3"/>
    <n v="200"/>
    <n v="200"/>
    <n v="167"/>
    <n v="33"/>
    <n v="185"/>
  </r>
  <r>
    <x v="1"/>
    <x v="6"/>
    <x v="2"/>
    <d v="2018-03-28T16:01:18"/>
    <x v="0"/>
    <x v="0"/>
    <x v="28"/>
    <x v="103"/>
    <s v="OSM e CORAL PAULISTANO - BRAGA, DEBUSSY E POULENC"/>
    <d v="2018-03-30T00:00:00"/>
    <d v="1899-12-30T20:00:00"/>
    <x v="0"/>
    <n v="1440"/>
    <n v="709"/>
    <n v="535"/>
    <n v="174"/>
    <n v="608"/>
  </r>
  <r>
    <x v="1"/>
    <x v="6"/>
    <x v="2"/>
    <d v="2018-03-28T16:02:19"/>
    <x v="0"/>
    <x v="0"/>
    <x v="28"/>
    <x v="103"/>
    <s v="OSM e CORAL PAULISTANO - BRAGA, DEBUSSY E POULENC"/>
    <d v="2018-03-31T00:00:00"/>
    <d v="1899-12-30T16:30:00"/>
    <x v="0"/>
    <n v="1440"/>
    <n v="823"/>
    <n v="617"/>
    <n v="206"/>
    <n v="699"/>
  </r>
  <r>
    <x v="1"/>
    <x v="7"/>
    <x v="3"/>
    <d v="2018-03-29T15:24:53"/>
    <x v="0"/>
    <x v="3"/>
    <x v="3"/>
    <x v="104"/>
    <s v="ORQUESTRA DE HELIÓPOLIS - CLAUDE DEBUSSY"/>
    <d v="2018-04-01T00:00:00"/>
    <d v="1899-12-30T12:00:00"/>
    <x v="0"/>
    <n v="1440"/>
    <n v="1182"/>
    <n v="612"/>
    <n v="570"/>
    <n v="943"/>
  </r>
  <r>
    <x v="1"/>
    <x v="7"/>
    <x v="3"/>
    <d v="2018-03-29T15:31:49"/>
    <x v="0"/>
    <x v="4"/>
    <x v="29"/>
    <x v="105"/>
    <s v="HAPPY HOUR: DUO DE VIOLÕES"/>
    <d v="2018-04-02T00:00:00"/>
    <d v="1899-12-30T18:00:00"/>
    <x v="6"/>
    <n v="150"/>
    <n v="61"/>
    <n v="0"/>
    <n v="61"/>
    <n v="61"/>
  </r>
  <r>
    <x v="1"/>
    <x v="7"/>
    <x v="3"/>
    <d v="2018-03-29T15:52:38"/>
    <x v="0"/>
    <x v="3"/>
    <x v="8"/>
    <x v="106"/>
    <s v="BACHIANA FILARMÔNICA - J.S.BACH"/>
    <d v="2018-04-03T00:00:00"/>
    <d v="1899-12-30T20:00:00"/>
    <x v="0"/>
    <n v="1440"/>
    <n v="1394"/>
    <n v="288"/>
    <n v="1106"/>
    <n v="1168"/>
  </r>
  <r>
    <x v="1"/>
    <x v="7"/>
    <x v="3"/>
    <d v="2018-04-20T15:20:42"/>
    <x v="1"/>
    <x v="5"/>
    <x v="23"/>
    <x v="107"/>
    <s v="EVENTO BODYTECH"/>
    <d v="2018-04-04T00:00:00"/>
    <d v="1899-12-30T10:00:00"/>
    <x v="3"/>
    <n v="200"/>
    <n v="50"/>
    <n v="0"/>
    <n v="50"/>
    <n v="50"/>
  </r>
  <r>
    <x v="1"/>
    <x v="7"/>
    <x v="3"/>
    <d v="2018-03-29T16:05:35"/>
    <x v="0"/>
    <x v="11"/>
    <x v="30"/>
    <x v="108"/>
    <s v="QUARTA MUSICAL: BANDEGÓ DUO DE VIOLÕES"/>
    <d v="2018-04-04T00:00:00"/>
    <d v="1899-12-30T18:00:00"/>
    <x v="15"/>
    <n v="200"/>
    <n v="45"/>
    <n v="39"/>
    <n v="6"/>
    <n v="42"/>
  </r>
  <r>
    <x v="1"/>
    <x v="7"/>
    <x v="3"/>
    <d v="2018-03-29T16:51:45"/>
    <x v="0"/>
    <x v="10"/>
    <x v="27"/>
    <x v="109"/>
    <s v="BANDA SINFÔNICA"/>
    <d v="2018-04-05T00:00:00"/>
    <d v="1899-12-30T18:00:00"/>
    <x v="3"/>
    <n v="200"/>
    <n v="63"/>
    <n v="0"/>
    <n v="63"/>
    <n v="63"/>
  </r>
  <r>
    <x v="1"/>
    <x v="7"/>
    <x v="3"/>
    <d v="2018-03-29T17:27:17"/>
    <x v="0"/>
    <x v="0"/>
    <x v="31"/>
    <x v="110"/>
    <s v="BERNSTEIN: &quot;MISSA&quot;"/>
    <d v="2018-04-06T00:00:00"/>
    <d v="1899-12-30T20:00:00"/>
    <x v="0"/>
    <n v="1440"/>
    <n v="862"/>
    <n v="329"/>
    <n v="533"/>
    <n v="666"/>
  </r>
  <r>
    <x v="1"/>
    <x v="7"/>
    <x v="3"/>
    <d v="2018-03-29T17:27:17"/>
    <x v="0"/>
    <x v="0"/>
    <x v="31"/>
    <x v="110"/>
    <s v="BERNSTEIN: &quot;MISSA&quot;"/>
    <d v="2018-04-07T00:00:00"/>
    <d v="1899-12-30T16:30:00"/>
    <x v="0"/>
    <n v="1440"/>
    <n v="1075"/>
    <n v="465"/>
    <n v="610"/>
    <n v="837"/>
  </r>
  <r>
    <x v="1"/>
    <x v="7"/>
    <x v="3"/>
    <d v="2018-03-29T18:03:56"/>
    <x v="0"/>
    <x v="1"/>
    <x v="10"/>
    <x v="111"/>
    <s v="MEU PRIMEIRO MUNICIPAL: TRIBUTO A THAIKOVSKY  (CANCELADO)"/>
    <d v="2018-04-07T00:00:00"/>
    <d v="1899-12-30T12:00:00"/>
    <x v="0"/>
    <n v="1440"/>
    <s v="CANCELADO"/>
    <s v="CANCELADO"/>
    <s v="CANCELADO"/>
    <s v="CANCELADO"/>
  </r>
  <r>
    <x v="1"/>
    <x v="7"/>
    <x v="3"/>
    <d v="2018-03-29T17:27:17"/>
    <x v="0"/>
    <x v="0"/>
    <x v="31"/>
    <x v="110"/>
    <s v="BERNSTEIN: &quot;MISSA&quot;"/>
    <d v="2018-04-08T00:00:00"/>
    <d v="1899-12-30T16:30:00"/>
    <x v="0"/>
    <n v="1440"/>
    <n v="1174"/>
    <n v="559"/>
    <n v="615"/>
    <n v="1095"/>
  </r>
  <r>
    <x v="1"/>
    <x v="7"/>
    <x v="3"/>
    <d v="2018-03-29T18:06:08"/>
    <x v="0"/>
    <x v="6"/>
    <x v="1"/>
    <x v="112"/>
    <s v="VILLA-LOBOS, OSWALD"/>
    <d v="2018-04-08T00:00:00"/>
    <d v="1899-12-30T12:00:00"/>
    <x v="0"/>
    <n v="1440"/>
    <n v="465"/>
    <n v="332"/>
    <n v="133"/>
    <n v="403"/>
  </r>
  <r>
    <x v="1"/>
    <x v="7"/>
    <x v="3"/>
    <d v="2018-03-29T15:37:13"/>
    <x v="0"/>
    <x v="4"/>
    <x v="30"/>
    <x v="113"/>
    <s v="HAPPY HOUR: QUARTETO DE CORDAS"/>
    <d v="2018-04-09T00:00:00"/>
    <d v="1899-12-30T18:00:00"/>
    <x v="6"/>
    <n v="150"/>
    <n v="119"/>
    <n v="0"/>
    <n v="119"/>
    <n v="119"/>
  </r>
  <r>
    <x v="1"/>
    <x v="7"/>
    <x v="3"/>
    <d v="2018-05-24T16:47:15"/>
    <x v="0"/>
    <x v="17"/>
    <x v="6"/>
    <x v="114"/>
    <s v="ENSAIO ABERTO - MOZART"/>
    <d v="2018-04-11T00:00:00"/>
    <d v="1899-12-30T18:30:00"/>
    <x v="3"/>
    <n v="200"/>
    <n v="9"/>
    <n v="0"/>
    <n v="9"/>
    <n v="9"/>
  </r>
  <r>
    <x v="1"/>
    <x v="7"/>
    <x v="3"/>
    <d v="2018-03-29T16:05:35"/>
    <x v="0"/>
    <x v="11"/>
    <x v="29"/>
    <x v="115"/>
    <s v="QUARTA MUSICAL: QUARTETO DE FLAUTAS"/>
    <d v="2018-04-11T00:00:00"/>
    <d v="1899-12-30T18:00:00"/>
    <x v="15"/>
    <n v="200"/>
    <n v="109"/>
    <n v="0"/>
    <n v="109"/>
    <n v="109"/>
  </r>
  <r>
    <x v="1"/>
    <x v="7"/>
    <x v="3"/>
    <d v="2018-03-29T18:10:58"/>
    <x v="0"/>
    <x v="7"/>
    <x v="6"/>
    <x v="116"/>
    <s v="MOZART"/>
    <d v="2018-04-12T00:00:00"/>
    <d v="1899-12-30T20:00:00"/>
    <x v="3"/>
    <n v="200"/>
    <n v="156"/>
    <n v="84"/>
    <n v="72"/>
    <n v="136"/>
  </r>
  <r>
    <x v="1"/>
    <x v="7"/>
    <x v="3"/>
    <d v="2018-03-29T18:22:42"/>
    <x v="0"/>
    <x v="0"/>
    <x v="0"/>
    <x v="117"/>
    <s v="DIEMECKE, CHOPIN, BRAHMS"/>
    <d v="2018-04-13T00:00:00"/>
    <d v="1899-12-30T20:00:00"/>
    <x v="0"/>
    <n v="1440"/>
    <n v="455"/>
    <n v="274"/>
    <n v="181"/>
    <n v="441"/>
  </r>
  <r>
    <x v="1"/>
    <x v="7"/>
    <x v="3"/>
    <d v="2018-04-11T14:12:14"/>
    <x v="0"/>
    <x v="6"/>
    <x v="1"/>
    <x v="118"/>
    <s v="CAMERATA DA OER"/>
    <d v="2018-04-14T00:00:00"/>
    <d v="1899-12-30T17:00:00"/>
    <x v="3"/>
    <n v="200"/>
    <n v="86"/>
    <n v="0"/>
    <n v="86"/>
    <n v="79"/>
  </r>
  <r>
    <x v="1"/>
    <x v="7"/>
    <x v="3"/>
    <d v="2018-04-10T15:32:33"/>
    <x v="0"/>
    <x v="1"/>
    <x v="32"/>
    <x v="119"/>
    <s v="MEU PRIMEIRO MUNICIPAL - ESTAÇÃO VILLA LOBOS"/>
    <d v="2018-04-14T00:00:00"/>
    <d v="1899-12-30T12:00:00"/>
    <x v="0"/>
    <n v="1440"/>
    <n v="973"/>
    <n v="730"/>
    <n v="243"/>
    <n v="875"/>
  </r>
  <r>
    <x v="1"/>
    <x v="7"/>
    <x v="3"/>
    <d v="2018-03-29T18:35:24"/>
    <x v="0"/>
    <x v="10"/>
    <x v="33"/>
    <x v="90"/>
    <s v="TONS DA ESCOLA"/>
    <d v="2018-04-14T00:00:00"/>
    <d v="1899-12-30T12:00:00"/>
    <x v="3"/>
    <n v="200"/>
    <n v="191"/>
    <n v="0"/>
    <n v="191"/>
    <n v="191"/>
  </r>
  <r>
    <x v="1"/>
    <x v="7"/>
    <x v="3"/>
    <d v="2018-03-29T18:22:42"/>
    <x v="0"/>
    <x v="0"/>
    <x v="0"/>
    <x v="117"/>
    <s v="DIEMECKE, CHOPIN, BRAHMS"/>
    <d v="2018-04-14T00:00:00"/>
    <d v="1899-12-30T16:30:00"/>
    <x v="0"/>
    <n v="1440"/>
    <n v="784"/>
    <n v="504"/>
    <n v="280"/>
    <n v="702"/>
  </r>
  <r>
    <x v="1"/>
    <x v="7"/>
    <x v="3"/>
    <d v="2018-04-10T14:30:03"/>
    <x v="0"/>
    <x v="3"/>
    <x v="34"/>
    <x v="120"/>
    <s v="BACHIANA FILARMÔNICA MEIO DIA A HISTORIA DA DANÇA"/>
    <d v="2018-04-15T00:00:00"/>
    <d v="1899-12-30T12:00:00"/>
    <x v="0"/>
    <n v="1440"/>
    <n v="971"/>
    <n v="687"/>
    <n v="284"/>
    <n v="776"/>
  </r>
  <r>
    <x v="1"/>
    <x v="7"/>
    <x v="3"/>
    <d v="2018-03-29T15:44:22"/>
    <x v="0"/>
    <x v="4"/>
    <x v="29"/>
    <x v="121"/>
    <s v="HAPPY HOUR: VIOLA SOLO"/>
    <d v="2018-04-16T00:00:00"/>
    <d v="1899-12-30T18:00:00"/>
    <x v="6"/>
    <n v="150"/>
    <n v="76"/>
    <n v="0"/>
    <n v="76"/>
    <n v="72"/>
  </r>
  <r>
    <x v="1"/>
    <x v="7"/>
    <x v="3"/>
    <d v="2018-04-20T15:21:55"/>
    <x v="1"/>
    <x v="5"/>
    <x v="23"/>
    <x v="122"/>
    <s v="SESSÃO DE FOTOS NATURA"/>
    <d v="2018-04-17T00:00:00"/>
    <d v="1899-12-30T08:00:00"/>
    <x v="0"/>
    <n v="1523"/>
    <n v="8"/>
    <n v="0"/>
    <n v="8"/>
    <n v="8"/>
  </r>
  <r>
    <x v="1"/>
    <x v="7"/>
    <x v="3"/>
    <d v="2018-04-11T14:13:22"/>
    <x v="0"/>
    <x v="8"/>
    <x v="7"/>
    <x v="123"/>
    <s v="HOMENAGEM A GARCIA LORCA"/>
    <d v="2018-04-17T00:00:00"/>
    <d v="1899-12-30T20:00:00"/>
    <x v="3"/>
    <n v="200"/>
    <n v="84"/>
    <n v="26"/>
    <n v="58"/>
    <n v="73"/>
  </r>
  <r>
    <x v="1"/>
    <x v="7"/>
    <x v="3"/>
    <d v="2018-04-20T15:23:19"/>
    <x v="1"/>
    <x v="5"/>
    <x v="23"/>
    <x v="124"/>
    <s v="GRAVAÇÃO NATURA"/>
    <d v="2018-04-18T00:00:00"/>
    <d v="1899-12-30T08:00:00"/>
    <x v="0"/>
    <n v="1523"/>
    <n v="110"/>
    <n v="0"/>
    <n v="110"/>
    <n v="110"/>
  </r>
  <r>
    <x v="1"/>
    <x v="7"/>
    <x v="3"/>
    <d v="2018-04-10T15:03:13"/>
    <x v="0"/>
    <x v="0"/>
    <x v="0"/>
    <x v="125"/>
    <s v="BEETHOVEN, CARVALHO, STRAUSS"/>
    <d v="2018-04-20T00:00:00"/>
    <d v="1899-12-30T20:00:00"/>
    <x v="0"/>
    <n v="1440"/>
    <n v="593"/>
    <n v="318"/>
    <n v="275"/>
    <n v="508"/>
  </r>
  <r>
    <x v="1"/>
    <x v="7"/>
    <x v="3"/>
    <d v="2018-04-20T16:13:49"/>
    <x v="0"/>
    <x v="10"/>
    <x v="27"/>
    <x v="126"/>
    <s v="RECITAL DE CANTO LÍRICO"/>
    <d v="2018-04-20T00:00:00"/>
    <d v="1899-12-30T18:00:00"/>
    <x v="16"/>
    <n v="100"/>
    <n v="93"/>
    <n v="0"/>
    <n v="93"/>
    <n v="93"/>
  </r>
  <r>
    <x v="1"/>
    <x v="7"/>
    <x v="3"/>
    <d v="2018-05-23T15:21:33"/>
    <x v="1"/>
    <x v="5"/>
    <x v="23"/>
    <x v="127"/>
    <s v="TEASAER PROA COM BOSSA NOVA FILMS"/>
    <d v="2018-04-20T00:00:00"/>
    <d v="1899-12-30T09:00:00"/>
    <x v="15"/>
    <n v="200"/>
    <n v="10"/>
    <n v="0"/>
    <n v="10"/>
    <n v="10"/>
  </r>
  <r>
    <x v="1"/>
    <x v="7"/>
    <x v="3"/>
    <d v="2018-04-11T14:14:46"/>
    <x v="0"/>
    <x v="0"/>
    <x v="0"/>
    <x v="125"/>
    <s v="BEETHOVEN, CARVALHO, STRAUSS"/>
    <d v="2018-04-21T00:00:00"/>
    <d v="1899-12-30T16:30:00"/>
    <x v="0"/>
    <n v="1440"/>
    <n v="1079"/>
    <n v="639"/>
    <n v="440"/>
    <n v="931"/>
  </r>
  <r>
    <x v="1"/>
    <x v="7"/>
    <x v="3"/>
    <d v="2018-04-24T13:53:41"/>
    <x v="0"/>
    <x v="3"/>
    <x v="35"/>
    <x v="128"/>
    <s v="ORQUESTRA JAZZ SINFÔNICA"/>
    <d v="2018-04-22T00:00:00"/>
    <d v="1899-12-30T12:00:00"/>
    <x v="0"/>
    <n v="1440"/>
    <n v="1287"/>
    <n v="983"/>
    <n v="304"/>
    <n v="1150"/>
  </r>
  <r>
    <x v="1"/>
    <x v="7"/>
    <x v="3"/>
    <d v="2018-03-29T15:47:11"/>
    <x v="0"/>
    <x v="4"/>
    <x v="29"/>
    <x v="129"/>
    <s v="HAPPY HOUR: RECITAL DE DUO DE VIOLONCELOS"/>
    <d v="2018-04-23T00:00:00"/>
    <d v="1899-12-30T18:00:00"/>
    <x v="6"/>
    <n v="150"/>
    <n v="151"/>
    <n v="0"/>
    <n v="151"/>
    <n v="144"/>
  </r>
  <r>
    <x v="1"/>
    <x v="7"/>
    <x v="3"/>
    <d v="2018-04-10T15:15:14"/>
    <x v="0"/>
    <x v="8"/>
    <x v="7"/>
    <x v="54"/>
    <s v="CORAL PAULISTANO"/>
    <d v="2018-04-25T00:00:00"/>
    <d v="1899-12-30T12:00:00"/>
    <x v="17"/>
    <n v="100"/>
    <n v="100"/>
    <n v="0"/>
    <n v="100"/>
    <n v="100"/>
  </r>
  <r>
    <x v="1"/>
    <x v="7"/>
    <x v="3"/>
    <d v="2018-05-24T16:38:08"/>
    <x v="0"/>
    <x v="17"/>
    <x v="6"/>
    <x v="130"/>
    <s v="ENSAIO ABERTO - MUSICA DE CINEMA"/>
    <d v="2018-04-25T00:00:00"/>
    <d v="1899-12-30T18:00:00"/>
    <x v="3"/>
    <n v="200"/>
    <n v="4"/>
    <n v="0"/>
    <n v="4"/>
    <n v="4"/>
  </r>
  <r>
    <x v="1"/>
    <x v="7"/>
    <x v="3"/>
    <d v="2018-05-04T14:33:34"/>
    <x v="0"/>
    <x v="10"/>
    <x v="27"/>
    <x v="131"/>
    <s v="NÚCLEO HESPÉRIDES MÚSICA DAS AMÉRICAS"/>
    <d v="2018-04-25T00:00:00"/>
    <d v="1899-12-30T15:00:00"/>
    <x v="3"/>
    <n v="200"/>
    <n v="44"/>
    <n v="0"/>
    <n v="44"/>
    <n v="44"/>
  </r>
  <r>
    <x v="1"/>
    <x v="7"/>
    <x v="3"/>
    <d v="2018-03-29T16:05:35"/>
    <x v="0"/>
    <x v="11"/>
    <x v="36"/>
    <x v="132"/>
    <s v="QUARTA MUSICAL: QUARTETO DO CORDAS E FLAUTA COM TRIO DE CORDAS "/>
    <d v="2018-04-25T00:00:00"/>
    <d v="1899-12-30T18:00:00"/>
    <x v="15"/>
    <n v="200"/>
    <n v="121"/>
    <n v="0"/>
    <n v="121"/>
    <n v="111"/>
  </r>
  <r>
    <x v="1"/>
    <x v="7"/>
    <x v="3"/>
    <d v="2018-04-10T15:23:33"/>
    <x v="0"/>
    <x v="7"/>
    <x v="6"/>
    <x v="133"/>
    <s v="MUSICA DE CINEMA"/>
    <d v="2018-04-26T00:00:00"/>
    <d v="1899-12-30T20:00:00"/>
    <x v="3"/>
    <n v="200"/>
    <n v="120"/>
    <n v="66"/>
    <n v="54"/>
    <n v="101"/>
  </r>
  <r>
    <x v="1"/>
    <x v="7"/>
    <x v="3"/>
    <d v="2018-04-26T18:29:28"/>
    <x v="0"/>
    <x v="2"/>
    <x v="2"/>
    <x v="134"/>
    <s v="ABRIL PARA DANÇA - UM JEITO DE CORPO IBIRAPUERA"/>
    <d v="2018-04-28T00:00:00"/>
    <d v="1899-12-30T21:00:00"/>
    <x v="18"/>
    <n v="806"/>
    <n v="784"/>
    <n v="0"/>
    <n v="784"/>
    <n v="784"/>
  </r>
  <r>
    <x v="1"/>
    <x v="7"/>
    <x v="3"/>
    <d v="2018-04-20T15:24:51"/>
    <x v="1"/>
    <x v="5"/>
    <x v="23"/>
    <x v="135"/>
    <s v="ABRIL PARA DANÇA - CIA PAULISTA DE DANÇA"/>
    <d v="2018-04-28T00:00:00"/>
    <d v="1899-12-30T12:00:00"/>
    <x v="8"/>
    <s v="-"/>
    <s v="*"/>
    <s v="*"/>
    <s v="*"/>
    <s v="*"/>
  </r>
  <r>
    <x v="1"/>
    <x v="7"/>
    <x v="3"/>
    <d v="2018-04-20T16:15:27"/>
    <x v="0"/>
    <x v="10"/>
    <x v="32"/>
    <x v="90"/>
    <s v="TONS DA ESCOLA"/>
    <d v="2018-04-28T00:00:00"/>
    <d v="1899-12-30T12:00:00"/>
    <x v="3"/>
    <n v="200"/>
    <n v="39"/>
    <n v="0"/>
    <n v="39"/>
    <n v="39"/>
  </r>
  <r>
    <x v="1"/>
    <x v="7"/>
    <x v="3"/>
    <d v="2018-04-26T18:31:04"/>
    <x v="0"/>
    <x v="2"/>
    <x v="2"/>
    <x v="134"/>
    <s v="ABRIL PARA DANÇA - UM JEITO DE CORPO IBIRAPUERA"/>
    <d v="2018-04-29T00:00:00"/>
    <d v="1899-12-30T19:00:00"/>
    <x v="18"/>
    <n v="806"/>
    <n v="800"/>
    <n v="0"/>
    <n v="800"/>
    <n v="800"/>
  </r>
  <r>
    <x v="1"/>
    <x v="7"/>
    <x v="3"/>
    <d v="2018-04-10T15:27:55"/>
    <x v="0"/>
    <x v="8"/>
    <x v="7"/>
    <x v="136"/>
    <s v="HOMENAGEM GARCIA LORCA"/>
    <d v="2018-04-29T00:00:00"/>
    <d v="1899-12-30T16:30:00"/>
    <x v="0"/>
    <n v="1440"/>
    <n v="559"/>
    <n v="396"/>
    <n v="163"/>
    <n v="483"/>
  </r>
  <r>
    <x v="1"/>
    <x v="7"/>
    <x v="3"/>
    <d v="2018-04-10T15:26:43"/>
    <x v="0"/>
    <x v="6"/>
    <x v="1"/>
    <x v="137"/>
    <s v="SHOSTAKOVICH, RACHMANOFF"/>
    <d v="2018-04-29T00:00:00"/>
    <d v="1899-12-30T12:00:00"/>
    <x v="0"/>
    <n v="1440"/>
    <n v="1231"/>
    <n v="1011"/>
    <n v="220"/>
    <n v="1137"/>
  </r>
  <r>
    <x v="1"/>
    <x v="7"/>
    <x v="3"/>
    <d v="2018-03-29T15:47:11"/>
    <x v="0"/>
    <x v="4"/>
    <x v="29"/>
    <x v="138"/>
    <s v="HAPPY HOUR: QUINTETO DE SOPROS"/>
    <d v="2018-04-30T00:00:00"/>
    <d v="1899-12-30T18:00:00"/>
    <x v="6"/>
    <n v="150"/>
    <n v="140"/>
    <n v="0"/>
    <n v="140"/>
    <n v="137"/>
  </r>
  <r>
    <x v="1"/>
    <x v="8"/>
    <x v="3"/>
    <d v="2018-05-07T13:18:16"/>
    <x v="0"/>
    <x v="11"/>
    <x v="33"/>
    <x v="139"/>
    <s v="QUARTAS MUSICAIS: AS 4 ESTAÇÕES DE VIVALDI"/>
    <d v="2018-05-02T00:00:00"/>
    <d v="1899-12-30T18:00:00"/>
    <x v="15"/>
    <n v="200"/>
    <n v="110"/>
    <n v="0"/>
    <n v="110"/>
    <n v="102"/>
  </r>
  <r>
    <x v="1"/>
    <x v="8"/>
    <x v="3"/>
    <d v="2018-05-07T13:29:04"/>
    <x v="0"/>
    <x v="10"/>
    <x v="27"/>
    <x v="140"/>
    <s v="CONCERTO DA OFICINA DE MÚSICA ANTIGA DA ESCOLA MUNICIPAL DE MÚSICA "/>
    <d v="2018-05-03T00:00:00"/>
    <d v="1899-12-30T18:00:00"/>
    <x v="3"/>
    <n v="200"/>
    <n v="3"/>
    <n v="0"/>
    <n v="3"/>
    <n v="3"/>
  </r>
  <r>
    <x v="1"/>
    <x v="8"/>
    <x v="3"/>
    <d v="2018-05-07T13:36:32"/>
    <x v="0"/>
    <x v="1"/>
    <x v="32"/>
    <x v="141"/>
    <s v="MEU PRIMEIRO MUNICIPAL: ESTAÇÃO VILLA LOBOS"/>
    <d v="2018-05-05T00:00:00"/>
    <d v="1899-12-30T12:00:00"/>
    <x v="0"/>
    <n v="1440"/>
    <n v="1017"/>
    <n v="716"/>
    <n v="301"/>
    <n v="917"/>
  </r>
  <r>
    <x v="1"/>
    <x v="8"/>
    <x v="3"/>
    <d v="2018-05-07T13:44:57"/>
    <x v="0"/>
    <x v="10"/>
    <x v="27"/>
    <x v="142"/>
    <s v="RECITAL DE CANTO E VIOLÃO "/>
    <d v="2018-05-05T00:00:00"/>
    <d v="1899-12-30T12:00:00"/>
    <x v="3"/>
    <n v="200"/>
    <n v="27"/>
    <n v="0"/>
    <n v="27"/>
    <n v="27"/>
  </r>
  <r>
    <x v="1"/>
    <x v="8"/>
    <x v="3"/>
    <d v="2018-05-07T13:49:28"/>
    <x v="0"/>
    <x v="3"/>
    <x v="3"/>
    <x v="3"/>
    <s v="ORQUESTRA SINFÔNICA DE HELIÓPOLIS"/>
    <d v="2018-05-06T00:00:00"/>
    <d v="1899-12-30T12:00:00"/>
    <x v="0"/>
    <n v="1440"/>
    <n v="1490"/>
    <n v="828"/>
    <n v="662"/>
    <n v="1130"/>
  </r>
  <r>
    <x v="1"/>
    <x v="8"/>
    <x v="3"/>
    <d v="2018-06-20T15:24:10"/>
    <x v="0"/>
    <x v="10"/>
    <x v="27"/>
    <x v="143"/>
    <s v="MASTERCLASS DE VIOLONCELO"/>
    <d v="2018-05-07T00:00:00"/>
    <d v="1899-12-30T14:00:00"/>
    <x v="3"/>
    <n v="200"/>
    <n v="25"/>
    <n v="0"/>
    <n v="25"/>
    <n v="25"/>
  </r>
  <r>
    <x v="1"/>
    <x v="8"/>
    <x v="3"/>
    <d v="2018-05-14T18:57:48"/>
    <x v="0"/>
    <x v="4"/>
    <x v="1"/>
    <x v="144"/>
    <s v="HAPPY HOUR: RECITAL DE TROMPETE E PIANO"/>
    <d v="2018-05-07T00:00:00"/>
    <d v="1899-12-30T18:00:00"/>
    <x v="6"/>
    <n v="150"/>
    <n v="140"/>
    <n v="0"/>
    <n v="140"/>
    <n v="135"/>
  </r>
  <r>
    <x v="1"/>
    <x v="8"/>
    <x v="3"/>
    <d v="2018-05-24T16:42:03"/>
    <x v="0"/>
    <x v="17"/>
    <x v="6"/>
    <x v="145"/>
    <s v="ENSAIO ABERTO - FRANZSCHUBERT"/>
    <d v="2018-05-09T00:00:00"/>
    <d v="1899-12-30T18:00:00"/>
    <x v="3"/>
    <n v="200"/>
    <n v="16"/>
    <n v="0"/>
    <n v="16"/>
    <n v="16"/>
  </r>
  <r>
    <x v="1"/>
    <x v="8"/>
    <x v="3"/>
    <d v="2018-05-14T18:59:04"/>
    <x v="0"/>
    <x v="7"/>
    <x v="6"/>
    <x v="146"/>
    <s v="QUARTETO DE CORDAS TOCA FRANZSCHUBERT"/>
    <d v="2018-05-10T00:00:00"/>
    <d v="1899-12-30T20:00:00"/>
    <x v="3"/>
    <n v="200"/>
    <n v="200"/>
    <n v="105"/>
    <n v="95"/>
    <n v="116"/>
  </r>
  <r>
    <x v="1"/>
    <x v="8"/>
    <x v="3"/>
    <d v="2018-05-10T14:05:35"/>
    <x v="1"/>
    <x v="5"/>
    <x v="23"/>
    <x v="147"/>
    <s v="ARDUINO DAY SÃO PAULO 2018"/>
    <d v="2018-05-12T00:00:00"/>
    <d v="1899-12-30T09:00:00"/>
    <x v="19"/>
    <n v="1200"/>
    <n v="1200"/>
    <n v="0"/>
    <n v="1200"/>
    <n v="1200"/>
  </r>
  <r>
    <x v="1"/>
    <x v="8"/>
    <x v="3"/>
    <d v="2018-05-14T19:03:28"/>
    <x v="0"/>
    <x v="10"/>
    <x v="27"/>
    <x v="90"/>
    <s v="TONS DA ESCOLA"/>
    <d v="2018-05-12T00:00:00"/>
    <d v="1899-12-30T12:00:00"/>
    <x v="3"/>
    <n v="200"/>
    <n v="84"/>
    <n v="0"/>
    <n v="84"/>
    <n v="84"/>
  </r>
  <r>
    <x v="1"/>
    <x v="8"/>
    <x v="3"/>
    <d v="2018-05-14T19:00:46"/>
    <x v="0"/>
    <x v="9"/>
    <x v="37"/>
    <x v="148"/>
    <s v="LA TRAVIATA"/>
    <d v="2018-05-12T00:00:00"/>
    <d v="1899-12-30T20:00:00"/>
    <x v="0"/>
    <n v="1440"/>
    <n v="1296"/>
    <n v="1194"/>
    <n v="102"/>
    <n v="1072"/>
  </r>
  <r>
    <x v="1"/>
    <x v="8"/>
    <x v="3"/>
    <d v="2018-05-14T19:05:18"/>
    <x v="0"/>
    <x v="3"/>
    <x v="38"/>
    <x v="128"/>
    <s v="ORQUESTRA JAZZ SINFÔNICA"/>
    <d v="2018-05-13T00:00:00"/>
    <d v="1899-12-30T12:00:00"/>
    <x v="0"/>
    <n v="1440"/>
    <n v="685"/>
    <n v="450"/>
    <n v="235"/>
    <n v="492"/>
  </r>
  <r>
    <x v="1"/>
    <x v="8"/>
    <x v="3"/>
    <d v="2018-05-14T19:02:07"/>
    <x v="0"/>
    <x v="9"/>
    <x v="37"/>
    <x v="148"/>
    <s v="LA TRAVIATA"/>
    <d v="2018-05-13T00:00:00"/>
    <d v="1899-12-30T18:00:00"/>
    <x v="0"/>
    <n v="1440"/>
    <n v="1385"/>
    <n v="1163"/>
    <n v="222"/>
    <n v="1210"/>
  </r>
  <r>
    <x v="1"/>
    <x v="8"/>
    <x v="3"/>
    <d v="2018-05-21T14:50:12"/>
    <x v="0"/>
    <x v="4"/>
    <x v="39"/>
    <x v="149"/>
    <s v="HAPPY HOUR: RECITAL DE PIANO"/>
    <d v="2018-05-14T00:00:00"/>
    <d v="1899-12-30T18:00:00"/>
    <x v="6"/>
    <n v="150"/>
    <n v="100"/>
    <n v="0"/>
    <n v="100"/>
    <n v="97"/>
  </r>
  <r>
    <x v="1"/>
    <x v="8"/>
    <x v="3"/>
    <d v="2018-05-21T13:26:47"/>
    <x v="0"/>
    <x v="9"/>
    <x v="37"/>
    <x v="148"/>
    <s v="LA TRAVIATA"/>
    <d v="2018-05-14T00:00:00"/>
    <d v="1899-12-30T20:00:00"/>
    <x v="0"/>
    <n v="1440"/>
    <n v="1241"/>
    <n v="1061"/>
    <n v="180"/>
    <n v="1119"/>
  </r>
  <r>
    <x v="1"/>
    <x v="8"/>
    <x v="3"/>
    <d v="2018-05-21T13:27:40"/>
    <x v="0"/>
    <x v="9"/>
    <x v="37"/>
    <x v="148"/>
    <s v="LA TRAVIATA"/>
    <d v="2018-05-16T00:00:00"/>
    <d v="1899-12-30T20:00:00"/>
    <x v="0"/>
    <n v="1440"/>
    <n v="1357"/>
    <n v="1133"/>
    <n v="224"/>
    <n v="1081"/>
  </r>
  <r>
    <x v="1"/>
    <x v="8"/>
    <x v="3"/>
    <d v="2018-05-22T13:43:55"/>
    <x v="0"/>
    <x v="10"/>
    <x v="40"/>
    <x v="150"/>
    <s v="RECITAL DE FORMATURA"/>
    <d v="2018-05-17T00:00:00"/>
    <d v="1899-12-30T14:00:00"/>
    <x v="3"/>
    <n v="200"/>
    <n v="20"/>
    <n v="0"/>
    <n v="20"/>
    <n v="20"/>
  </r>
  <r>
    <x v="1"/>
    <x v="8"/>
    <x v="3"/>
    <d v="2018-05-21T13:27:40"/>
    <x v="0"/>
    <x v="9"/>
    <x v="37"/>
    <x v="148"/>
    <s v="LA TRAVIATA"/>
    <d v="2018-05-17T00:00:00"/>
    <d v="1899-12-30T20:00:00"/>
    <x v="0"/>
    <n v="1440"/>
    <n v="1308"/>
    <n v="1105"/>
    <n v="203"/>
    <n v="1095"/>
  </r>
  <r>
    <x v="1"/>
    <x v="8"/>
    <x v="3"/>
    <d v="2018-05-22T13:38:35"/>
    <x v="0"/>
    <x v="10"/>
    <x v="32"/>
    <x v="151"/>
    <s v="CONCERTO OPERA STUDIO"/>
    <d v="2018-05-18T00:00:00"/>
    <d v="1899-12-30T18:00:00"/>
    <x v="3"/>
    <n v="200"/>
    <n v="28"/>
    <n v="0"/>
    <n v="28"/>
    <n v="28"/>
  </r>
  <r>
    <x v="1"/>
    <x v="8"/>
    <x v="3"/>
    <d v="2018-05-21T13:29:16"/>
    <x v="0"/>
    <x v="9"/>
    <x v="37"/>
    <x v="148"/>
    <s v="LA TRAVIATA"/>
    <d v="2018-05-18T00:00:00"/>
    <d v="1899-12-30T20:00:00"/>
    <x v="0"/>
    <n v="1440"/>
    <n v="1371"/>
    <n v="1086"/>
    <n v="285"/>
    <n v="1258"/>
  </r>
  <r>
    <x v="1"/>
    <x v="8"/>
    <x v="3"/>
    <d v="2018-05-22T15:31:30"/>
    <x v="0"/>
    <x v="2"/>
    <x v="2"/>
    <x v="152"/>
    <s v="DAS TRIPAS CORAÇÃO "/>
    <d v="2018-05-19T00:00:00"/>
    <d v="1899-12-30T21:00:00"/>
    <x v="20"/>
    <n v="468"/>
    <n v="315"/>
    <n v="0"/>
    <n v="315"/>
    <n v="315"/>
  </r>
  <r>
    <x v="1"/>
    <x v="8"/>
    <x v="3"/>
    <d v="2018-05-10T14:06:57"/>
    <x v="1"/>
    <x v="5"/>
    <x v="23"/>
    <x v="153"/>
    <s v="LANÇAMENTO GAME PROACOINS - VIRADA CULTURAL"/>
    <d v="2018-05-19T00:00:00"/>
    <d v="1899-12-30T10:30:00"/>
    <x v="0"/>
    <n v="1523"/>
    <n v="1241"/>
    <n v="0"/>
    <n v="1241"/>
    <n v="499"/>
  </r>
  <r>
    <x v="1"/>
    <x v="8"/>
    <x v="3"/>
    <d v="2018-05-22T13:50:06"/>
    <x v="0"/>
    <x v="10"/>
    <x v="41"/>
    <x v="154"/>
    <s v="TONS DA ESCOLA: CONCERTO BANDA SINFÔNICA"/>
    <d v="2018-05-19T00:00:00"/>
    <d v="1899-12-30T12:00:00"/>
    <x v="3"/>
    <n v="200"/>
    <n v="82"/>
    <n v="0"/>
    <n v="82"/>
    <n v="82"/>
  </r>
  <r>
    <x v="1"/>
    <x v="8"/>
    <x v="3"/>
    <d v="2018-05-10T14:12:26"/>
    <x v="1"/>
    <x v="5"/>
    <x v="23"/>
    <x v="155"/>
    <s v="VIRADA CULTURAL - ORQUESTRA VERMELHA E CAVERNA"/>
    <d v="2018-05-19T00:00:00"/>
    <d v="1899-12-30T20:00:00"/>
    <x v="19"/>
    <n v="1200"/>
    <n v="1000"/>
    <n v="0"/>
    <n v="1000"/>
    <n v="1000"/>
  </r>
  <r>
    <x v="1"/>
    <x v="8"/>
    <x v="3"/>
    <d v="2018-05-21T13:30:50"/>
    <x v="0"/>
    <x v="9"/>
    <x v="37"/>
    <x v="148"/>
    <s v="LA TRAVIATA"/>
    <d v="2018-05-19T00:00:00"/>
    <d v="1899-12-30T20:00:00"/>
    <x v="0"/>
    <n v="1440"/>
    <n v="1497"/>
    <n v="0"/>
    <n v="1497"/>
    <n v="1446"/>
  </r>
  <r>
    <x v="1"/>
    <x v="8"/>
    <x v="3"/>
    <d v="2018-05-22T15:32:54"/>
    <x v="0"/>
    <x v="2"/>
    <x v="2"/>
    <x v="152"/>
    <s v="DAS TRIPAS CORAÇÃO "/>
    <d v="2018-05-20T00:00:00"/>
    <d v="1899-12-30T18:00:00"/>
    <x v="20"/>
    <n v="468"/>
    <n v="205"/>
    <n v="0"/>
    <n v="205"/>
    <n v="205"/>
  </r>
  <r>
    <x v="1"/>
    <x v="8"/>
    <x v="3"/>
    <d v="2018-05-21T14:14:49"/>
    <x v="0"/>
    <x v="6"/>
    <x v="42"/>
    <x v="156"/>
    <s v="GRANDES SINFONIAS - GNATALLI E GISMONTI "/>
    <d v="2018-05-20T00:00:00"/>
    <d v="1899-12-30T12:00:00"/>
    <x v="0"/>
    <n v="1440"/>
    <n v="1496"/>
    <n v="0"/>
    <n v="1496"/>
    <n v="771"/>
  </r>
  <r>
    <x v="1"/>
    <x v="8"/>
    <x v="3"/>
    <d v="2018-05-10T14:10:32"/>
    <x v="1"/>
    <x v="5"/>
    <x v="43"/>
    <x v="157"/>
    <s v="VIRADA CULTURAL - MUSICA DE CINEMA"/>
    <d v="2018-05-20T00:00:00"/>
    <d v="1899-12-30T01:00:00"/>
    <x v="0"/>
    <n v="1523"/>
    <n v="1497"/>
    <n v="0"/>
    <n v="1497"/>
    <n v="1365"/>
  </r>
  <r>
    <x v="1"/>
    <x v="8"/>
    <x v="3"/>
    <d v="2018-05-22T16:10:04"/>
    <x v="0"/>
    <x v="18"/>
    <x v="33"/>
    <x v="158"/>
    <s v="VIVALDI: AS 4 ESTAÇÕES"/>
    <d v="2018-05-20T00:00:00"/>
    <d v="1899-12-30T01:00:00"/>
    <x v="0"/>
    <n v="1440"/>
    <n v="1498"/>
    <n v="0"/>
    <n v="1498"/>
    <n v="1370"/>
  </r>
  <r>
    <x v="1"/>
    <x v="8"/>
    <x v="3"/>
    <d v="2018-05-28T13:36:51"/>
    <x v="0"/>
    <x v="4"/>
    <x v="1"/>
    <x v="159"/>
    <s v="HAPPY HOUR: RECITAL DE VIOLONCELO"/>
    <d v="2018-05-21T00:00:00"/>
    <d v="1899-12-30T18:00:00"/>
    <x v="6"/>
    <n v="150"/>
    <n v="110"/>
    <n v="0"/>
    <n v="110"/>
    <n v="108"/>
  </r>
  <r>
    <x v="1"/>
    <x v="8"/>
    <x v="3"/>
    <d v="2018-05-28T14:20:12"/>
    <x v="0"/>
    <x v="9"/>
    <x v="37"/>
    <x v="148"/>
    <s v="LA TRAVIATA"/>
    <d v="2018-05-21T00:00:00"/>
    <d v="1899-12-30T20:00:00"/>
    <x v="0"/>
    <n v="1440"/>
    <n v="1289"/>
    <n v="959"/>
    <n v="330"/>
    <n v="1160"/>
  </r>
  <r>
    <x v="1"/>
    <x v="8"/>
    <x v="3"/>
    <d v="2018-05-28T13:44:56"/>
    <x v="0"/>
    <x v="3"/>
    <x v="34"/>
    <x v="160"/>
    <s v="JOÃO CARLOS MARTINS E MARCELO BRATKE IN CONCERT"/>
    <d v="2018-05-22T00:00:00"/>
    <d v="1899-12-30T20:00:00"/>
    <x v="0"/>
    <n v="1440"/>
    <n v="1147"/>
    <n v="601"/>
    <n v="546"/>
    <n v="861"/>
  </r>
  <r>
    <x v="1"/>
    <x v="8"/>
    <x v="3"/>
    <d v="2018-05-24T16:39:46"/>
    <x v="0"/>
    <x v="17"/>
    <x v="6"/>
    <x v="161"/>
    <s v="ENSAIO ABERTO - ASTOR PIAZOLLA"/>
    <d v="2018-05-23T00:00:00"/>
    <d v="1899-12-30T18:00:00"/>
    <x v="3"/>
    <n v="200"/>
    <n v="17"/>
    <n v="0"/>
    <n v="17"/>
    <n v="17"/>
  </r>
  <r>
    <x v="1"/>
    <x v="8"/>
    <x v="3"/>
    <d v="2018-05-28T14:21:00"/>
    <x v="0"/>
    <x v="9"/>
    <x v="37"/>
    <x v="148"/>
    <s v="LA TRAVIATA"/>
    <d v="2018-05-23T00:00:00"/>
    <d v="1899-12-30T20:00:00"/>
    <x v="0"/>
    <n v="1440"/>
    <n v="1379"/>
    <n v="1047"/>
    <n v="332"/>
    <n v="1225"/>
  </r>
  <r>
    <x v="1"/>
    <x v="8"/>
    <x v="3"/>
    <d v="2018-05-28T13:53:16"/>
    <x v="0"/>
    <x v="7"/>
    <x v="6"/>
    <x v="162"/>
    <s v="ASTOR PIAZZOLLA"/>
    <d v="2018-05-24T00:00:00"/>
    <d v="1899-12-30T20:00:00"/>
    <x v="3"/>
    <n v="200"/>
    <n v="200"/>
    <n v="142"/>
    <n v="58"/>
    <n v="168"/>
  </r>
  <r>
    <x v="1"/>
    <x v="8"/>
    <x v="3"/>
    <d v="2018-05-28T13:54:52"/>
    <x v="1"/>
    <x v="5"/>
    <x v="44"/>
    <x v="163"/>
    <s v="DOMENICO NORDIO E ANTONIO VAZ LEME"/>
    <d v="2018-05-25T00:00:00"/>
    <d v="1899-12-30T20:00:00"/>
    <x v="3"/>
    <n v="200"/>
    <n v="83"/>
    <n v="32"/>
    <n v="51"/>
    <n v="52"/>
  </r>
  <r>
    <x v="1"/>
    <x v="8"/>
    <x v="3"/>
    <d v="2018-05-28T14:21:50"/>
    <x v="0"/>
    <x v="9"/>
    <x v="37"/>
    <x v="148"/>
    <s v="LA TRAVIATA"/>
    <d v="2018-05-25T00:00:00"/>
    <d v="1899-12-30T20:00:00"/>
    <x v="0"/>
    <n v="1440"/>
    <n v="1493"/>
    <n v="1052"/>
    <n v="441"/>
    <n v="1291"/>
  </r>
  <r>
    <x v="1"/>
    <x v="8"/>
    <x v="3"/>
    <d v="2018-05-28T14:01:20"/>
    <x v="0"/>
    <x v="10"/>
    <x v="27"/>
    <x v="164"/>
    <s v="TONS DA ESCOLA: RECITAL DE MÚSICA DE CÂMARA (CANCELADO)"/>
    <d v="2018-05-26T00:00:00"/>
    <d v="1899-12-30T12:00:00"/>
    <x v="3"/>
    <n v="200"/>
    <s v="CANCELADO"/>
    <s v="CANCELADO"/>
    <s v="CANCELADO"/>
    <s v="CANCELADO"/>
  </r>
  <r>
    <x v="1"/>
    <x v="8"/>
    <x v="3"/>
    <d v="2018-05-28T14:05:58"/>
    <x v="0"/>
    <x v="8"/>
    <x v="7"/>
    <x v="165"/>
    <s v="CORAL PAULISTANO CANÇÕES JAPONESAS"/>
    <d v="2018-05-27T00:00:00"/>
    <d v="1899-12-30T12:00:00"/>
    <x v="0"/>
    <n v="1440"/>
    <n v="1324"/>
    <n v="1000"/>
    <n v="324"/>
    <n v="1077"/>
  </r>
  <r>
    <x v="1"/>
    <x v="8"/>
    <x v="3"/>
    <d v="2018-05-28T14:08:18"/>
    <x v="0"/>
    <x v="4"/>
    <x v="1"/>
    <x v="166"/>
    <s v="HAPPY HOUR: QUARTETO DE CORDAS DA OER"/>
    <d v="2018-05-28T00:00:00"/>
    <d v="1899-12-30T18:00:00"/>
    <x v="6"/>
    <n v="150"/>
    <n v="118"/>
    <n v="0"/>
    <n v="118"/>
    <n v="113"/>
  </r>
  <r>
    <x v="1"/>
    <x v="8"/>
    <x v="3"/>
    <d v="2018-06-01T16:30:10"/>
    <x v="1"/>
    <x v="5"/>
    <x v="23"/>
    <x v="167"/>
    <s v="SESSÃO DE FOTOS FLAVIA JUNQUEIRA (Solicitação acadêmica)"/>
    <d v="2018-05-29T00:00:00"/>
    <d v="1899-12-30T10:00:00"/>
    <x v="15"/>
    <n v="200"/>
    <n v="6"/>
    <n v="0"/>
    <n v="6"/>
    <n v="6"/>
  </r>
  <r>
    <x v="1"/>
    <x v="8"/>
    <x v="3"/>
    <d v="2018-06-01T14:14:03"/>
    <x v="0"/>
    <x v="10"/>
    <x v="27"/>
    <x v="168"/>
    <s v="NÚCLEO HESPÉRIDES MÚSICA DAS AMÉRICAS - CONCERTO"/>
    <d v="2018-05-30T00:00:00"/>
    <d v="1899-12-30T15:00:00"/>
    <x v="3"/>
    <n v="200"/>
    <n v="71"/>
    <n v="0"/>
    <n v="71"/>
    <n v="71"/>
  </r>
  <r>
    <x v="1"/>
    <x v="8"/>
    <x v="3"/>
    <d v="2018-06-01T14:12:45"/>
    <x v="0"/>
    <x v="10"/>
    <x v="27"/>
    <x v="169"/>
    <s v="NÚCLEO HESPÉRIDES MÚSICA DAS AMÉRICAS - MASTER CLASS"/>
    <d v="2018-05-30T00:00:00"/>
    <d v="1899-12-30T10:00:00"/>
    <x v="3"/>
    <n v="200"/>
    <n v="11"/>
    <n v="0"/>
    <n v="11"/>
    <n v="11"/>
  </r>
  <r>
    <x v="1"/>
    <x v="8"/>
    <x v="3"/>
    <d v="2018-06-01T14:16:57"/>
    <x v="0"/>
    <x v="11"/>
    <x v="27"/>
    <x v="170"/>
    <s v="QUARTAS MUSICAIS: RECITAL DE PIANO"/>
    <d v="2018-05-30T00:00:00"/>
    <d v="1899-12-30T18:00:00"/>
    <x v="15"/>
    <n v="200"/>
    <n v="140"/>
    <n v="0"/>
    <n v="140"/>
    <n v="136"/>
  </r>
  <r>
    <x v="1"/>
    <x v="8"/>
    <x v="3"/>
    <d v="2018-06-01T14:21:32"/>
    <x v="0"/>
    <x v="8"/>
    <x v="7"/>
    <x v="171"/>
    <s v="CORAL PAULISTANO NO MOSTEIRO DE SÃO BENTOS"/>
    <d v="2018-05-31T00:00:00"/>
    <d v="1899-12-30T15:00:00"/>
    <x v="4"/>
    <n v="1000"/>
    <n v="1000"/>
    <n v="0"/>
    <n v="1000"/>
    <n v="1000"/>
  </r>
  <r>
    <x v="1"/>
    <x v="9"/>
    <x v="3"/>
    <d v="2018-06-04T17:43:32"/>
    <x v="0"/>
    <x v="1"/>
    <x v="45"/>
    <x v="172"/>
    <s v="MEU PRIMEIRO MUNICIPAL: MOZART MOMENTS"/>
    <d v="2018-06-02T00:00:00"/>
    <d v="1899-12-30T12:00:00"/>
    <x v="15"/>
    <n v="200"/>
    <n v="180"/>
    <n v="180"/>
    <n v="0"/>
    <n v="179"/>
  </r>
  <r>
    <x v="1"/>
    <x v="9"/>
    <x v="3"/>
    <d v="2018-06-04T18:01:07"/>
    <x v="0"/>
    <x v="3"/>
    <x v="3"/>
    <x v="173"/>
    <s v="TCHAIKOVSKY"/>
    <d v="2018-06-03T00:00:00"/>
    <d v="1899-12-30T12:00:00"/>
    <x v="0"/>
    <n v="1440"/>
    <n v="1457"/>
    <n v="876"/>
    <n v="581"/>
    <n v="1098"/>
  </r>
  <r>
    <x v="1"/>
    <x v="9"/>
    <x v="3"/>
    <d v="2018-06-11T13:29:42"/>
    <x v="0"/>
    <x v="4"/>
    <x v="46"/>
    <x v="174"/>
    <s v="HAPPY HOUR: TRIO DE CORDAS E FLAUTA DA OER"/>
    <d v="2018-06-04T00:00:00"/>
    <d v="1899-12-30T18:00:00"/>
    <x v="6"/>
    <n v="150"/>
    <n v="130"/>
    <n v="0"/>
    <n v="130"/>
    <n v="125"/>
  </r>
  <r>
    <x v="1"/>
    <x v="9"/>
    <x v="3"/>
    <d v="2018-06-01T13:30:58"/>
    <x v="1"/>
    <x v="5"/>
    <x v="23"/>
    <x v="175"/>
    <s v="EDITORIAL DE MODA CLAUDIA KECHICHIAN"/>
    <d v="2018-06-06T00:00:00"/>
    <d v="1899-12-30T09:00:00"/>
    <x v="6"/>
    <n v="150"/>
    <n v="12"/>
    <n v="0"/>
    <n v="12"/>
    <n v="12"/>
  </r>
  <r>
    <x v="1"/>
    <x v="9"/>
    <x v="3"/>
    <d v="2018-06-11T13:48:05"/>
    <x v="0"/>
    <x v="11"/>
    <x v="27"/>
    <x v="176"/>
    <s v="QUARTA MUSICAL: SAMUEL POMPEO QUINTETO"/>
    <d v="2018-06-06T00:00:00"/>
    <d v="1899-12-30T18:00:00"/>
    <x v="3"/>
    <n v="200"/>
    <n v="120"/>
    <n v="0"/>
    <n v="120"/>
    <n v="120"/>
  </r>
  <r>
    <x v="1"/>
    <x v="9"/>
    <x v="3"/>
    <d v="2018-06-07T14:14:54"/>
    <x v="0"/>
    <x v="10"/>
    <x v="27"/>
    <x v="177"/>
    <s v="RECITAL DE PIANO: FORMATURA NAARA"/>
    <d v="2018-06-06T00:00:00"/>
    <d v="1899-12-30T12:00:00"/>
    <x v="3"/>
    <n v="200"/>
    <n v="26"/>
    <n v="0"/>
    <n v="26"/>
    <n v="26"/>
  </r>
  <r>
    <x v="1"/>
    <x v="9"/>
    <x v="3"/>
    <d v="2018-06-20T16:15:04"/>
    <x v="0"/>
    <x v="10"/>
    <x v="27"/>
    <x v="126"/>
    <s v="RECITAL DE CANTO LÍRICO "/>
    <d v="2018-06-07T00:00:00"/>
    <d v="1899-12-30T18:00:00"/>
    <x v="3"/>
    <n v="200"/>
    <n v="51"/>
    <n v="0"/>
    <n v="51"/>
    <n v="51"/>
  </r>
  <r>
    <x v="1"/>
    <x v="9"/>
    <x v="3"/>
    <d v="2018-06-14T18:52:46"/>
    <x v="0"/>
    <x v="10"/>
    <x v="27"/>
    <x v="150"/>
    <s v="RECITAL DE FORMATURA"/>
    <d v="2018-06-08T00:00:00"/>
    <d v="1899-12-30T18:00:00"/>
    <x v="3"/>
    <n v="200"/>
    <n v="32"/>
    <n v="0"/>
    <n v="32"/>
    <n v="32"/>
  </r>
  <r>
    <x v="1"/>
    <x v="9"/>
    <x v="3"/>
    <d v="2018-06-01T13:33:41"/>
    <x v="1"/>
    <x v="5"/>
    <x v="23"/>
    <x v="178"/>
    <s v="SESSÃO DE FOTOS FARBAGÉ - NATÁLIA GOMES (Solicitação acadêmica)"/>
    <d v="2018-06-08T00:00:00"/>
    <d v="1899-12-30T10:00:00"/>
    <x v="6"/>
    <n v="150"/>
    <n v="3"/>
    <n v="0"/>
    <n v="3"/>
    <n v="3"/>
  </r>
  <r>
    <x v="1"/>
    <x v="9"/>
    <x v="3"/>
    <d v="2018-06-14T18:54:04"/>
    <x v="0"/>
    <x v="10"/>
    <x v="27"/>
    <x v="179"/>
    <s v="ENSEMBLE FTM"/>
    <d v="2018-06-09T00:00:00"/>
    <d v="1899-12-30T12:00:00"/>
    <x v="3"/>
    <n v="200"/>
    <n v="39"/>
    <n v="0"/>
    <n v="39"/>
    <n v="39"/>
  </r>
  <r>
    <x v="1"/>
    <x v="9"/>
    <x v="3"/>
    <d v="2018-06-11T13:38:00"/>
    <x v="0"/>
    <x v="6"/>
    <x v="47"/>
    <x v="180"/>
    <s v="OER E CORAL PAULISTANO - VAUGHAN WILLIAMS"/>
    <d v="2018-06-09T00:00:00"/>
    <d v="1899-12-30T16:30:00"/>
    <x v="0"/>
    <n v="1440"/>
    <n v="626"/>
    <n v="429"/>
    <n v="197"/>
    <n v="507"/>
  </r>
  <r>
    <x v="1"/>
    <x v="9"/>
    <x v="3"/>
    <d v="2018-06-11T13:54:20"/>
    <x v="0"/>
    <x v="3"/>
    <x v="8"/>
    <x v="181"/>
    <s v="BACHIANA FILARMÔNICA: A INFLUÊNCIA DO JAZZ"/>
    <d v="2018-06-10T00:00:00"/>
    <d v="1899-12-30T12:00:00"/>
    <x v="0"/>
    <n v="1440"/>
    <n v="1284"/>
    <n v="1031"/>
    <n v="253"/>
    <n v="1100"/>
  </r>
  <r>
    <x v="1"/>
    <x v="9"/>
    <x v="3"/>
    <d v="2018-06-18T13:59:51"/>
    <x v="0"/>
    <x v="4"/>
    <x v="1"/>
    <x v="159"/>
    <s v="HAPPY HOUR: RECITAL DE VIOLONCELO"/>
    <d v="2018-06-11T00:00:00"/>
    <d v="1899-12-30T18:00:00"/>
    <x v="6"/>
    <n v="150"/>
    <n v="120"/>
    <n v="0"/>
    <n v="120"/>
    <n v="118"/>
  </r>
  <r>
    <x v="1"/>
    <x v="9"/>
    <x v="3"/>
    <d v="2018-06-15T15:46:17"/>
    <x v="0"/>
    <x v="17"/>
    <x v="6"/>
    <x v="182"/>
    <s v="ENSAIO ABERTO - BEETHOVEN"/>
    <d v="2018-06-13T00:00:00"/>
    <d v="1899-12-30T18:00:00"/>
    <x v="3"/>
    <n v="200"/>
    <n v="14"/>
    <n v="0"/>
    <n v="14"/>
    <n v="14"/>
  </r>
  <r>
    <x v="1"/>
    <x v="9"/>
    <x v="3"/>
    <d v="2018-06-20T16:20:02"/>
    <x v="0"/>
    <x v="10"/>
    <x v="27"/>
    <x v="183"/>
    <s v="RECITAL DE VIOLÕES"/>
    <d v="2018-06-13T00:00:00"/>
    <d v="1899-12-30T14:00:00"/>
    <x v="3"/>
    <n v="200"/>
    <n v="31"/>
    <n v="0"/>
    <n v="31"/>
    <n v="31"/>
  </r>
  <r>
    <x v="1"/>
    <x v="9"/>
    <x v="3"/>
    <d v="2018-06-18T14:02:06"/>
    <x v="0"/>
    <x v="7"/>
    <x v="6"/>
    <x v="184"/>
    <s v="QUARTETO DE CORDAS TOCA BEETHOVEN "/>
    <d v="2018-06-14T00:00:00"/>
    <d v="1899-12-30T20:00:00"/>
    <x v="3"/>
    <n v="200"/>
    <n v="191"/>
    <n v="151"/>
    <n v="40"/>
    <n v="150"/>
  </r>
  <r>
    <x v="1"/>
    <x v="9"/>
    <x v="3"/>
    <d v="2018-06-18T14:04:41"/>
    <x v="0"/>
    <x v="9"/>
    <x v="48"/>
    <x v="185"/>
    <s v="O CAVALEIRO DA ROSA"/>
    <d v="2018-06-15T00:00:00"/>
    <d v="1899-12-30T20:00:00"/>
    <x v="0"/>
    <n v="1440"/>
    <n v="1319"/>
    <n v="1026"/>
    <n v="293"/>
    <n v="1090"/>
  </r>
  <r>
    <x v="1"/>
    <x v="9"/>
    <x v="3"/>
    <d v="2018-06-18T14:20:48"/>
    <x v="0"/>
    <x v="6"/>
    <x v="49"/>
    <x v="186"/>
    <s v="CAMERATA DA OER: O ELIXIR DO AMOR"/>
    <d v="2018-06-16T00:00:00"/>
    <d v="1899-12-30T17:00:00"/>
    <x v="3"/>
    <n v="200"/>
    <n v="150"/>
    <n v="0"/>
    <n v="150"/>
    <n v="145"/>
  </r>
  <r>
    <x v="1"/>
    <x v="9"/>
    <x v="3"/>
    <d v="2018-06-18T14:13:56"/>
    <x v="1"/>
    <x v="5"/>
    <x v="23"/>
    <x v="187"/>
    <s v="SMADS CONVIDA"/>
    <d v="2018-06-16T00:00:00"/>
    <d v="1899-12-30T11:00:00"/>
    <x v="0"/>
    <n v="1523"/>
    <n v="566"/>
    <n v="0"/>
    <n v="566"/>
    <n v="219"/>
  </r>
  <r>
    <x v="1"/>
    <x v="9"/>
    <x v="3"/>
    <d v="2018-06-20T16:22:57"/>
    <x v="0"/>
    <x v="10"/>
    <x v="27"/>
    <x v="188"/>
    <s v="TONS DA ESCOLA: OSJM (CANCELADO)"/>
    <d v="2018-06-16T00:00:00"/>
    <d v="1899-12-30T12:00:00"/>
    <x v="3"/>
    <n v="200"/>
    <s v="CANCELADO"/>
    <s v="CANCELADO"/>
    <s v="CANCELADO"/>
    <s v="CANCELADO"/>
  </r>
  <r>
    <x v="1"/>
    <x v="9"/>
    <x v="3"/>
    <d v="2018-06-18T15:38:23"/>
    <x v="0"/>
    <x v="3"/>
    <x v="50"/>
    <x v="189"/>
    <s v="INSTITUTO GPA: TCHAIKOVSKY E PIAZZOLLA"/>
    <d v="2018-06-17T00:00:00"/>
    <d v="1899-12-30T12:00:00"/>
    <x v="0"/>
    <n v="1440"/>
    <n v="817"/>
    <n v="576"/>
    <n v="241"/>
    <n v="569"/>
  </r>
  <r>
    <x v="1"/>
    <x v="9"/>
    <x v="3"/>
    <d v="2018-06-18T15:41:08"/>
    <x v="0"/>
    <x v="9"/>
    <x v="48"/>
    <x v="185"/>
    <s v="O CAVALEIRO DA ROSA"/>
    <d v="2018-06-17T00:00:00"/>
    <d v="1899-12-30T18:00:00"/>
    <x v="0"/>
    <n v="1440"/>
    <n v="1349"/>
    <n v="1140"/>
    <n v="209"/>
    <n v="1029"/>
  </r>
  <r>
    <x v="1"/>
    <x v="9"/>
    <x v="3"/>
    <d v="2018-06-25T16:17:02"/>
    <x v="0"/>
    <x v="4"/>
    <x v="27"/>
    <x v="149"/>
    <s v="HAPPY HOUR: RECITAL DE PIANO"/>
    <d v="2018-06-18T00:00:00"/>
    <d v="1899-12-30T18:00:00"/>
    <x v="6"/>
    <n v="150"/>
    <n v="120"/>
    <n v="0"/>
    <n v="120"/>
    <n v="120"/>
  </r>
  <r>
    <x v="1"/>
    <x v="9"/>
    <x v="3"/>
    <d v="2018-06-25T16:21:51"/>
    <x v="0"/>
    <x v="10"/>
    <x v="27"/>
    <x v="190"/>
    <s v="RECITAL DE MÚSICA DE CÂMARA  "/>
    <d v="2018-06-19T00:00:00"/>
    <d v="1899-12-30T14:00:00"/>
    <x v="3"/>
    <n v="200"/>
    <n v="58"/>
    <n v="0"/>
    <n v="58"/>
    <n v="58"/>
  </r>
  <r>
    <x v="1"/>
    <x v="9"/>
    <x v="3"/>
    <d v="2018-06-25T17:10:57"/>
    <x v="0"/>
    <x v="9"/>
    <x v="48"/>
    <x v="185"/>
    <s v="O CAVALEIRO DA ROSA"/>
    <d v="2018-06-19T00:00:00"/>
    <d v="1899-12-30T20:00:00"/>
    <x v="0"/>
    <n v="1440"/>
    <n v="1139"/>
    <n v="640"/>
    <n v="499"/>
    <n v="944"/>
  </r>
  <r>
    <x v="1"/>
    <x v="9"/>
    <x v="3"/>
    <d v="2018-06-25T16:37:39"/>
    <x v="0"/>
    <x v="10"/>
    <x v="27"/>
    <x v="191"/>
    <s v="CONCERTO DO CORO INFANTO JUVENIL E ENSEMBLE RENASCENTISTA"/>
    <d v="2018-06-20T00:00:00"/>
    <d v="1899-12-30T19:00:00"/>
    <x v="3"/>
    <n v="200"/>
    <n v="200"/>
    <n v="0"/>
    <n v="200"/>
    <n v="200"/>
  </r>
  <r>
    <x v="1"/>
    <x v="9"/>
    <x v="3"/>
    <d v="2018-06-25T16:27:20"/>
    <x v="0"/>
    <x v="10"/>
    <x v="27"/>
    <x v="192"/>
    <s v="RECITAL DE FORMATURA DE VIOLINO"/>
    <d v="2018-06-20T00:00:00"/>
    <d v="1899-12-30T14:00:00"/>
    <x v="3"/>
    <n v="200"/>
    <n v="14"/>
    <n v="0"/>
    <n v="14"/>
    <n v="14"/>
  </r>
  <r>
    <x v="1"/>
    <x v="9"/>
    <x v="3"/>
    <d v="2018-06-25T17:26:11"/>
    <x v="0"/>
    <x v="11"/>
    <x v="51"/>
    <x v="193"/>
    <s v="O ELIXIR DO AMOR: ÓPERA DE GAETANO DONIZETTI"/>
    <d v="2018-06-20T00:00:00"/>
    <d v="1899-12-30T18:00:00"/>
    <x v="3"/>
    <n v="200"/>
    <n v="147"/>
    <n v="0"/>
    <n v="147"/>
    <n v="140"/>
  </r>
  <r>
    <x v="1"/>
    <x v="9"/>
    <x v="3"/>
    <d v="2018-06-25T16:38:59"/>
    <x v="0"/>
    <x v="10"/>
    <x v="27"/>
    <x v="194"/>
    <s v="ATELIÊ CONTEMPORÂNEO "/>
    <d v="2018-06-21T00:00:00"/>
    <d v="1899-12-30T18:00:00"/>
    <x v="3"/>
    <n v="200"/>
    <n v="117"/>
    <n v="0"/>
    <n v="117"/>
    <n v="117"/>
  </r>
  <r>
    <x v="1"/>
    <x v="9"/>
    <x v="3"/>
    <d v="2018-06-25T17:12:15"/>
    <x v="0"/>
    <x v="9"/>
    <x v="48"/>
    <x v="185"/>
    <s v="O CAVALEIRO DA ROSA"/>
    <d v="2018-06-21T00:00:00"/>
    <d v="1899-12-30T20:00:00"/>
    <x v="0"/>
    <n v="1440"/>
    <n v="1339"/>
    <n v="1037"/>
    <n v="302"/>
    <n v="1093"/>
  </r>
  <r>
    <x v="1"/>
    <x v="9"/>
    <x v="3"/>
    <d v="2018-06-25T16:47:26"/>
    <x v="0"/>
    <x v="10"/>
    <x v="27"/>
    <x v="195"/>
    <s v="TONS DA ESCOLA: OSJM"/>
    <d v="2018-06-23T00:00:00"/>
    <d v="1899-12-30T18:00:00"/>
    <x v="3"/>
    <n v="200"/>
    <n v="95"/>
    <n v="0"/>
    <n v="95"/>
    <n v="95"/>
  </r>
  <r>
    <x v="1"/>
    <x v="9"/>
    <x v="3"/>
    <d v="2018-06-25T17:14:03"/>
    <x v="0"/>
    <x v="9"/>
    <x v="48"/>
    <x v="185"/>
    <s v="O CAVALEIRO DA ROSA"/>
    <d v="2018-06-23T00:00:00"/>
    <d v="1899-12-30T20:00:00"/>
    <x v="0"/>
    <n v="1440"/>
    <n v="1433"/>
    <n v="1104"/>
    <n v="329"/>
    <n v="1051"/>
  </r>
  <r>
    <x v="1"/>
    <x v="9"/>
    <x v="3"/>
    <d v="2018-07-02T14:38:03"/>
    <x v="0"/>
    <x v="4"/>
    <x v="27"/>
    <x v="196"/>
    <s v="HAPPY HOUR: CANTO CORAL"/>
    <d v="2018-06-25T00:00:00"/>
    <d v="1899-12-30T18:00:00"/>
    <x v="6"/>
    <n v="150"/>
    <n v="130"/>
    <n v="0"/>
    <n v="130"/>
    <n v="126"/>
  </r>
  <r>
    <x v="1"/>
    <x v="9"/>
    <x v="3"/>
    <d v="2018-07-02T14:36:54"/>
    <x v="0"/>
    <x v="9"/>
    <x v="48"/>
    <x v="185"/>
    <s v="O CAVALEIRO DA ROSA"/>
    <d v="2018-06-25T00:00:00"/>
    <d v="1899-12-30T20:00:00"/>
    <x v="0"/>
    <n v="1440"/>
    <n v="1393"/>
    <n v="1030"/>
    <n v="363"/>
    <n v="1230"/>
  </r>
  <r>
    <x v="1"/>
    <x v="9"/>
    <x v="3"/>
    <d v="2018-07-02T14:39:23"/>
    <x v="0"/>
    <x v="7"/>
    <x v="6"/>
    <x v="197"/>
    <s v="QUARTETO DE CORDAS COMEMORA A IMIGRAÇÃO JAPONES"/>
    <d v="2018-06-28T00:00:00"/>
    <d v="1899-12-30T20:00:00"/>
    <x v="3"/>
    <n v="200"/>
    <n v="166"/>
    <n v="127"/>
    <n v="39"/>
    <n v="142"/>
  </r>
  <r>
    <x v="1"/>
    <x v="9"/>
    <x v="3"/>
    <d v="2018-07-02T14:44:20"/>
    <x v="0"/>
    <x v="0"/>
    <x v="0"/>
    <x v="198"/>
    <s v="CINEMA EM CONCERTO 2 NINO ROTA"/>
    <d v="2018-06-29T00:00:00"/>
    <d v="1899-12-30T20:00:00"/>
    <x v="0"/>
    <n v="1440"/>
    <n v="1065"/>
    <n v="758"/>
    <n v="307"/>
    <n v="915"/>
  </r>
  <r>
    <x v="1"/>
    <x v="9"/>
    <x v="3"/>
    <d v="2018-07-02T14:45:14"/>
    <x v="0"/>
    <x v="0"/>
    <x v="0"/>
    <x v="198"/>
    <s v="CINEMA EM CONCERTO 2 NINO ROTA"/>
    <d v="2018-06-30T00:00:00"/>
    <d v="1899-12-30T16:30:00"/>
    <x v="0"/>
    <n v="1440"/>
    <n v="1346"/>
    <n v="1059"/>
    <n v="287"/>
    <n v="1189"/>
  </r>
  <r>
    <x v="1"/>
    <x v="9"/>
    <x v="3"/>
    <d v="2018-07-02T15:38:45"/>
    <x v="0"/>
    <x v="10"/>
    <x v="27"/>
    <x v="109"/>
    <s v="BANDA SINFÔNICA"/>
    <d v="2018-06-30T00:00:00"/>
    <d v="1899-12-30T12:00:00"/>
    <x v="3"/>
    <n v="200"/>
    <n v="115"/>
    <n v="0"/>
    <n v="115"/>
    <n v="115"/>
  </r>
  <r>
    <x v="1"/>
    <x v="10"/>
    <x v="0"/>
    <d v="2018-07-02T14:53:44"/>
    <x v="0"/>
    <x v="3"/>
    <x v="3"/>
    <x v="3"/>
    <s v="ORQUESTRA SINFÔNICA DE HELIÓPOLIS"/>
    <d v="2018-07-01T00:00:00"/>
    <d v="1899-12-30T12:00:00"/>
    <x v="0"/>
    <n v="1440"/>
    <n v="1399"/>
    <n v="865"/>
    <n v="534"/>
    <n v="1155"/>
  </r>
  <r>
    <x v="1"/>
    <x v="10"/>
    <x v="0"/>
    <d v="2018-08-06T16:14:26"/>
    <x v="0"/>
    <x v="10"/>
    <x v="10"/>
    <x v="199"/>
    <s v="NÃO TEVE BORDERÔ"/>
    <d v="2018-07-03T00:00:00"/>
    <d v="1899-12-30T09:00:00"/>
    <x v="3"/>
    <n v="200"/>
    <n v="150"/>
    <n v="0"/>
    <n v="150"/>
    <n v="150"/>
  </r>
  <r>
    <x v="1"/>
    <x v="10"/>
    <x v="0"/>
    <d v="2018-07-24T18:55:45"/>
    <x v="0"/>
    <x v="17"/>
    <x v="2"/>
    <x v="200"/>
    <s v="NÃO TEVE BORDERÔ"/>
    <d v="2018-07-05T00:00:00"/>
    <d v="1899-12-30T18:00:00"/>
    <x v="0"/>
    <n v="1440"/>
    <n v="200"/>
    <n v="0"/>
    <n v="200"/>
    <n v="200"/>
  </r>
  <r>
    <x v="1"/>
    <x v="10"/>
    <x v="0"/>
    <d v="2018-07-10T13:50:17"/>
    <x v="0"/>
    <x v="2"/>
    <x v="2"/>
    <x v="201"/>
    <s v="DANÇAS E QUIMERAS"/>
    <d v="2018-07-06T00:00:00"/>
    <d v="1899-12-30T20:00:00"/>
    <x v="0"/>
    <n v="1440"/>
    <n v="1058"/>
    <n v="615"/>
    <n v="443"/>
    <n v="849"/>
  </r>
  <r>
    <x v="1"/>
    <x v="10"/>
    <x v="0"/>
    <d v="2018-07-27T16:55:54"/>
    <x v="1"/>
    <x v="5"/>
    <x v="23"/>
    <x v="202"/>
    <s v="NÃO TEVE BORDERÔ"/>
    <d v="2018-07-06T00:00:00"/>
    <d v="1899-12-30T21:30:00"/>
    <x v="15"/>
    <n v="200"/>
    <n v="200"/>
    <n v="0"/>
    <n v="200"/>
    <n v="200"/>
  </r>
  <r>
    <x v="1"/>
    <x v="10"/>
    <x v="0"/>
    <d v="2018-07-10T13:51:18"/>
    <x v="0"/>
    <x v="2"/>
    <x v="2"/>
    <x v="201"/>
    <s v="DANÇAS E QUIMERAS"/>
    <d v="2018-07-07T00:00:00"/>
    <d v="1899-12-30T20:00:00"/>
    <x v="0"/>
    <n v="1440"/>
    <n v="1147"/>
    <n v="750"/>
    <n v="397"/>
    <n v="993"/>
  </r>
  <r>
    <x v="1"/>
    <x v="10"/>
    <x v="0"/>
    <d v="2018-07-10T14:15:47"/>
    <x v="0"/>
    <x v="2"/>
    <x v="2"/>
    <x v="201"/>
    <s v="DANÇAS E QUIMERAS"/>
    <d v="2018-07-08T00:00:00"/>
    <d v="1899-12-30T18:00:00"/>
    <x v="0"/>
    <n v="1440"/>
    <n v="1255"/>
    <n v="402"/>
    <n v="853"/>
    <n v="1064"/>
  </r>
  <r>
    <x v="1"/>
    <x v="10"/>
    <x v="0"/>
    <d v="2018-07-10T13:53:05"/>
    <x v="0"/>
    <x v="6"/>
    <x v="1"/>
    <x v="203"/>
    <s v="OER INTERPRETA WAGNE E MAHLER"/>
    <d v="2018-07-08T00:00:00"/>
    <d v="1899-12-30T12:00:00"/>
    <x v="0"/>
    <n v="1440"/>
    <n v="1380"/>
    <n v="1093"/>
    <n v="287"/>
    <n v="1167"/>
  </r>
  <r>
    <x v="1"/>
    <x v="10"/>
    <x v="0"/>
    <d v="2018-07-24T13:58:30"/>
    <x v="0"/>
    <x v="2"/>
    <x v="2"/>
    <x v="201"/>
    <s v="DANÇAS E QUIMERAS"/>
    <d v="2018-07-11T00:00:00"/>
    <d v="1899-12-30T20:00:00"/>
    <x v="0"/>
    <n v="1440"/>
    <n v="978"/>
    <n v="733"/>
    <n v="245"/>
    <n v="885"/>
  </r>
  <r>
    <x v="1"/>
    <x v="10"/>
    <x v="0"/>
    <d v="2018-07-25T13:57:47"/>
    <x v="1"/>
    <x v="5"/>
    <x v="23"/>
    <x v="204"/>
    <s v="NÃO TEVE BORDERÔ"/>
    <d v="2018-07-11T00:00:00"/>
    <d v="1899-12-30T09:00:00"/>
    <x v="0"/>
    <n v="1523"/>
    <n v="11"/>
    <n v="0"/>
    <n v="11"/>
    <n v="11"/>
  </r>
  <r>
    <x v="1"/>
    <x v="10"/>
    <x v="0"/>
    <d v="2018-07-24T14:03:07"/>
    <x v="0"/>
    <x v="2"/>
    <x v="2"/>
    <x v="201"/>
    <s v="DANÇAS E QUIMERAS"/>
    <d v="2018-07-12T00:00:00"/>
    <d v="1899-12-30T20:00:00"/>
    <x v="0"/>
    <n v="1440"/>
    <n v="1093"/>
    <n v="715"/>
    <n v="378"/>
    <n v="956"/>
  </r>
  <r>
    <x v="1"/>
    <x v="10"/>
    <x v="0"/>
    <d v="2018-07-24T14:04:20"/>
    <x v="0"/>
    <x v="2"/>
    <x v="2"/>
    <x v="201"/>
    <s v="DANÇAS E QUIMERAS"/>
    <d v="2018-07-13T00:00:00"/>
    <d v="1899-12-30T20:00:00"/>
    <x v="0"/>
    <n v="1440"/>
    <n v="1289"/>
    <n v="896"/>
    <n v="393"/>
    <n v="1103"/>
  </r>
  <r>
    <x v="1"/>
    <x v="10"/>
    <x v="0"/>
    <d v="2018-07-24T14:16:30"/>
    <x v="0"/>
    <x v="2"/>
    <x v="2"/>
    <x v="201"/>
    <s v="DANÇA E QUIMERAS"/>
    <d v="2018-07-14T00:00:00"/>
    <d v="1899-12-30T20:00:00"/>
    <x v="0"/>
    <n v="1440"/>
    <n v="1349"/>
    <n v="891"/>
    <n v="458"/>
    <n v="1150"/>
  </r>
  <r>
    <x v="1"/>
    <x v="10"/>
    <x v="0"/>
    <d v="2018-07-24T14:11:17"/>
    <x v="0"/>
    <x v="1"/>
    <x v="10"/>
    <x v="205"/>
    <s v="MEU PRIMEIRO MUNICIPAL - DIVERTISSEMENT"/>
    <d v="2018-07-14T00:00:00"/>
    <d v="1899-12-30T15:00:00"/>
    <x v="0"/>
    <n v="1440"/>
    <n v="1482"/>
    <n v="0"/>
    <n v="1482"/>
    <n v="1368"/>
  </r>
  <r>
    <x v="1"/>
    <x v="10"/>
    <x v="0"/>
    <d v="2018-07-30T13:51:01"/>
    <x v="0"/>
    <x v="10"/>
    <x v="27"/>
    <x v="206"/>
    <s v="NÃO TEVE BORDERÔ"/>
    <d v="2018-07-14T00:00:00"/>
    <d v="1899-12-30T12:00:00"/>
    <x v="3"/>
    <n v="200"/>
    <n v="26"/>
    <n v="0"/>
    <n v="26"/>
    <n v="26"/>
  </r>
  <r>
    <x v="1"/>
    <x v="10"/>
    <x v="0"/>
    <d v="2018-07-24T14:17:34"/>
    <x v="0"/>
    <x v="2"/>
    <x v="2"/>
    <x v="201"/>
    <s v="DANÇAS E QUIMERAS"/>
    <d v="2018-07-15T00:00:00"/>
    <d v="1899-12-30T18:00:00"/>
    <x v="0"/>
    <n v="1440"/>
    <n v="1346"/>
    <n v="909"/>
    <n v="437"/>
    <n v="1143"/>
  </r>
  <r>
    <x v="1"/>
    <x v="10"/>
    <x v="0"/>
    <d v="2018-07-27T17:52:44"/>
    <x v="1"/>
    <x v="5"/>
    <x v="23"/>
    <x v="207"/>
    <s v="NÃO TEVE BORDERÔ"/>
    <d v="2018-07-19T00:00:00"/>
    <d v="1899-12-30T11:00:00"/>
    <x v="3"/>
    <n v="200"/>
    <n v="200"/>
    <n v="0"/>
    <n v="200"/>
    <n v="200"/>
  </r>
  <r>
    <x v="1"/>
    <x v="10"/>
    <x v="0"/>
    <d v="2018-07-24T14:20:25"/>
    <x v="0"/>
    <x v="0"/>
    <x v="0"/>
    <x v="208"/>
    <s v="PIEDADE, DE JOÃO GUILHERME RIPPER"/>
    <d v="2018-07-20T00:00:00"/>
    <d v="1899-12-30T20:00:00"/>
    <x v="0"/>
    <n v="1440"/>
    <n v="1122"/>
    <n v="888"/>
    <n v="234"/>
    <n v="914"/>
  </r>
  <r>
    <x v="1"/>
    <x v="10"/>
    <x v="0"/>
    <d v="2018-07-24T14:21:22"/>
    <x v="0"/>
    <x v="0"/>
    <x v="0"/>
    <x v="208"/>
    <s v="PIEDADE, DE JOÃO GUILHERME RIPPER"/>
    <d v="2018-07-21T00:00:00"/>
    <d v="1899-12-30T16:30:00"/>
    <x v="0"/>
    <n v="1440"/>
    <n v="1163"/>
    <n v="882"/>
    <n v="281"/>
    <n v="998"/>
  </r>
  <r>
    <x v="1"/>
    <x v="10"/>
    <x v="0"/>
    <d v="2018-07-24T14:22:58"/>
    <x v="0"/>
    <x v="6"/>
    <x v="1"/>
    <x v="209"/>
    <s v="SOPROS DA EXPERIMENTAL"/>
    <d v="2018-07-22T00:00:00"/>
    <d v="1899-12-30T16:30:00"/>
    <x v="0"/>
    <n v="1440"/>
    <n v="535"/>
    <n v="398"/>
    <n v="137"/>
    <n v="407"/>
  </r>
  <r>
    <x v="1"/>
    <x v="10"/>
    <x v="0"/>
    <d v="2018-07-24T18:49:56"/>
    <x v="1"/>
    <x v="5"/>
    <x v="52"/>
    <x v="210"/>
    <s v="CONCERTO 85 ANOS DO CORAL BELÉM "/>
    <d v="2018-07-25T00:00:00"/>
    <d v="1899-12-30T20:00:00"/>
    <x v="0"/>
    <n v="1523"/>
    <n v="1523"/>
    <n v="0"/>
    <n v="1523"/>
    <n v="1264"/>
  </r>
  <r>
    <x v="1"/>
    <x v="10"/>
    <x v="0"/>
    <d v="2018-07-30T13:48:20"/>
    <x v="0"/>
    <x v="0"/>
    <x v="0"/>
    <x v="211"/>
    <s v="VALENTINA LISITSA E FÁBIO MECHETTI"/>
    <d v="2018-07-27T00:00:00"/>
    <d v="1899-12-30T20:00:00"/>
    <x v="0"/>
    <n v="1440"/>
    <n v="1367"/>
    <n v="1097"/>
    <n v="270"/>
    <n v="1254"/>
  </r>
  <r>
    <x v="1"/>
    <x v="10"/>
    <x v="0"/>
    <d v="2018-07-27T17:23:33"/>
    <x v="1"/>
    <x v="5"/>
    <x v="24"/>
    <x v="212"/>
    <s v="NÃO TEVE BORDERÔ"/>
    <d v="2018-07-28T00:00:00"/>
    <d v="1899-12-30T14:30:00"/>
    <x v="21"/>
    <n v="24"/>
    <n v="24"/>
    <n v="0"/>
    <n v="24"/>
    <n v="24"/>
  </r>
  <r>
    <x v="1"/>
    <x v="10"/>
    <x v="0"/>
    <d v="2018-08-02T17:10:43"/>
    <x v="0"/>
    <x v="10"/>
    <x v="27"/>
    <x v="213"/>
    <s v="NÃO TEVE BORDERÔ"/>
    <d v="2018-07-28T00:00:00"/>
    <d v="1899-12-30T12:00:00"/>
    <x v="3"/>
    <n v="200"/>
    <n v="66"/>
    <n v="0"/>
    <n v="66"/>
    <n v="66"/>
  </r>
  <r>
    <x v="1"/>
    <x v="10"/>
    <x v="0"/>
    <d v="2018-07-30T13:49:33"/>
    <x v="0"/>
    <x v="0"/>
    <x v="0"/>
    <x v="211"/>
    <s v="VALENTINA LISITSA E FÁBIO MECHETTI"/>
    <d v="2018-07-28T00:00:00"/>
    <d v="1899-12-30T16:30:00"/>
    <x v="0"/>
    <n v="1440"/>
    <n v="1351"/>
    <n v="1056"/>
    <n v="295"/>
    <n v="1265"/>
  </r>
  <r>
    <x v="1"/>
    <x v="10"/>
    <x v="0"/>
    <d v="2018-07-27T17:42:47"/>
    <x v="0"/>
    <x v="2"/>
    <x v="2"/>
    <x v="214"/>
    <s v="BALÉ DA CIDADE E MODERN TABLE COMTEMPORA"/>
    <d v="2018-07-31T00:00:00"/>
    <d v="1899-12-30T20:00:00"/>
    <x v="0"/>
    <n v="1440"/>
    <n v="1496"/>
    <n v="0"/>
    <n v="1496"/>
    <n v="1350"/>
  </r>
  <r>
    <x v="1"/>
    <x v="11"/>
    <x v="0"/>
    <d v="2018-08-10T15:48:57"/>
    <x v="0"/>
    <x v="0"/>
    <x v="0"/>
    <x v="215"/>
    <s v="MOZART, BERSTEIN E SHOSTAKOVICH"/>
    <d v="2018-08-03T00:00:00"/>
    <d v="1899-12-30T20:00:00"/>
    <x v="0"/>
    <n v="1440"/>
    <n v="1067"/>
    <n v="867"/>
    <n v="200"/>
    <n v="859"/>
  </r>
  <r>
    <x v="1"/>
    <x v="11"/>
    <x v="0"/>
    <d v="2018-09-03T11:00:30"/>
    <x v="0"/>
    <x v="8"/>
    <x v="7"/>
    <x v="216"/>
    <s v="CONCERTO &quot;BERTSTEIN 100&quot;"/>
    <d v="2018-08-04T00:00:00"/>
    <d v="1899-12-30T10:00:00"/>
    <x v="22"/>
    <n v="1100"/>
    <n v="850"/>
    <n v="850"/>
    <n v="0"/>
    <n v="850"/>
  </r>
  <r>
    <x v="1"/>
    <x v="11"/>
    <x v="0"/>
    <d v="2018-08-10T15:53:32"/>
    <x v="0"/>
    <x v="1"/>
    <x v="23"/>
    <x v="217"/>
    <s v="MEU PRIMEIRO MUNICIPAL ESTAÇÃO VILA-LOB"/>
    <d v="2018-08-04T00:00:00"/>
    <d v="1899-12-30T12:00:00"/>
    <x v="0"/>
    <n v="1440"/>
    <n v="1497"/>
    <n v="0"/>
    <n v="1497"/>
    <n v="1058"/>
  </r>
  <r>
    <x v="1"/>
    <x v="11"/>
    <x v="0"/>
    <d v="2018-08-10T15:50:41"/>
    <x v="0"/>
    <x v="0"/>
    <x v="0"/>
    <x v="215"/>
    <s v="MOZART, BERSTEIN E SHOSTAKOVICH"/>
    <d v="2018-08-04T00:00:00"/>
    <d v="1899-12-30T16:30:00"/>
    <x v="0"/>
    <n v="1440"/>
    <n v="1246"/>
    <n v="1026"/>
    <n v="220"/>
    <n v="1153"/>
  </r>
  <r>
    <x v="1"/>
    <x v="11"/>
    <x v="0"/>
    <d v="2018-08-10T15:57:37"/>
    <x v="0"/>
    <x v="3"/>
    <x v="3"/>
    <x v="3"/>
    <s v="ORQUESTRA SINFÔNICA HELIÓPOLIS"/>
    <d v="2018-08-05T00:00:00"/>
    <d v="1899-12-30T12:00:00"/>
    <x v="0"/>
    <n v="1440"/>
    <n v="1498"/>
    <n v="930"/>
    <n v="568"/>
    <n v="1208"/>
  </r>
  <r>
    <x v="1"/>
    <x v="11"/>
    <x v="0"/>
    <d v="2018-08-10T15:58:27"/>
    <x v="0"/>
    <x v="0"/>
    <x v="0"/>
    <x v="218"/>
    <s v="CONCERTO INFORMAL COM A OSM"/>
    <d v="2018-08-05T00:00:00"/>
    <d v="1899-12-30T16:30:00"/>
    <x v="0"/>
    <n v="1440"/>
    <n v="485"/>
    <n v="363"/>
    <n v="122"/>
    <n v="380"/>
  </r>
  <r>
    <x v="1"/>
    <x v="11"/>
    <x v="0"/>
    <d v="2018-08-22T09:22:58"/>
    <x v="1"/>
    <x v="5"/>
    <x v="23"/>
    <x v="219"/>
    <s v="AÇÃO DE IMUNIZAÇÃO CONTRA FEBRE AMARELA E SARAMPO"/>
    <d v="2018-08-07T00:00:00"/>
    <d v="1899-12-30T10:00:00"/>
    <x v="19"/>
    <n v="1200"/>
    <n v="10"/>
    <n v="0"/>
    <n v="10"/>
    <n v="10"/>
  </r>
  <r>
    <x v="1"/>
    <x v="11"/>
    <x v="0"/>
    <d v="2018-08-22T10:43:43"/>
    <x v="0"/>
    <x v="16"/>
    <x v="53"/>
    <x v="220"/>
    <s v="TRIO INNOVA"/>
    <d v="2018-08-10T00:00:00"/>
    <d v="1899-12-30T20:00:00"/>
    <x v="3"/>
    <n v="200"/>
    <n v="163"/>
    <n v="112"/>
    <n v="51"/>
    <n v="124"/>
  </r>
  <r>
    <x v="1"/>
    <x v="11"/>
    <x v="0"/>
    <d v="2018-08-21T14:03:26"/>
    <x v="0"/>
    <x v="2"/>
    <x v="54"/>
    <x v="221"/>
    <s v="GALA DO BALÉ DA CIDADE DE SÃO PAULO: PAN"/>
    <d v="2018-08-11T00:00:00"/>
    <d v="1899-12-30T20:00:00"/>
    <x v="0"/>
    <n v="1440"/>
    <n v="1386"/>
    <n v="673"/>
    <n v="713"/>
    <n v="1188"/>
  </r>
  <r>
    <x v="1"/>
    <x v="11"/>
    <x v="0"/>
    <d v="2018-08-14T16:15:38"/>
    <x v="0"/>
    <x v="10"/>
    <x v="27"/>
    <x v="222"/>
    <s v="NÃO TEVE BORDERÔ"/>
    <d v="2018-08-11T00:00:00"/>
    <d v="1899-12-30T12:00:00"/>
    <x v="3"/>
    <n v="200"/>
    <n v="55"/>
    <n v="0"/>
    <n v="55"/>
    <n v="55"/>
  </r>
  <r>
    <x v="1"/>
    <x v="11"/>
    <x v="0"/>
    <d v="2018-08-21T14:15:03"/>
    <x v="0"/>
    <x v="6"/>
    <x v="1"/>
    <x v="223"/>
    <s v="ORQUESTRA EXPERIMENTAL DE REPERTÓRIO "/>
    <d v="2018-08-12T00:00:00"/>
    <d v="1899-12-30T12:00:00"/>
    <x v="0"/>
    <n v="1440"/>
    <n v="1007"/>
    <n v="784"/>
    <n v="223"/>
    <n v="912"/>
  </r>
  <r>
    <x v="1"/>
    <x v="11"/>
    <x v="0"/>
    <d v="2018-08-22T10:49:53"/>
    <x v="0"/>
    <x v="3"/>
    <x v="55"/>
    <x v="224"/>
    <s v="ALCEU VALENÇA E ORQUESTRA"/>
    <d v="2018-08-14T00:00:00"/>
    <d v="1899-12-30T20:30:00"/>
    <x v="0"/>
    <n v="1440"/>
    <n v="1419"/>
    <n v="833"/>
    <n v="586"/>
    <n v="1352"/>
  </r>
  <r>
    <x v="1"/>
    <x v="11"/>
    <x v="0"/>
    <d v="2018-08-22T10:28:57"/>
    <x v="1"/>
    <x v="5"/>
    <x v="23"/>
    <x v="225"/>
    <s v="VALENCIANAS - ALCEU VALENÇA E ORQUESTRA DE OURO PRETO"/>
    <d v="2018-08-14T00:00:00"/>
    <d v="1899-12-30T19:00:00"/>
    <x v="15"/>
    <n v="200"/>
    <n v="200"/>
    <n v="0"/>
    <n v="200"/>
    <n v="200"/>
  </r>
  <r>
    <x v="1"/>
    <x v="11"/>
    <x v="0"/>
    <d v="2018-08-21T14:19:27"/>
    <x v="0"/>
    <x v="3"/>
    <x v="34"/>
    <x v="226"/>
    <s v="BACHIANA FILARMÔNICA"/>
    <d v="2018-08-15T00:00:00"/>
    <d v="1899-12-30T20:00:00"/>
    <x v="0"/>
    <n v="1440"/>
    <n v="1412"/>
    <n v="809"/>
    <n v="603"/>
    <n v="1120"/>
  </r>
  <r>
    <x v="1"/>
    <x v="11"/>
    <x v="0"/>
    <d v="2018-08-21T14:26:07"/>
    <x v="0"/>
    <x v="7"/>
    <x v="56"/>
    <x v="227"/>
    <s v="CORDAS CAIPIRAS"/>
    <d v="2018-08-16T00:00:00"/>
    <d v="1899-12-30T20:00:00"/>
    <x v="3"/>
    <n v="200"/>
    <n v="197"/>
    <n v="162"/>
    <n v="35"/>
    <n v="170"/>
  </r>
  <r>
    <x v="1"/>
    <x v="11"/>
    <x v="0"/>
    <d v="2018-08-21T14:28:53"/>
    <x v="0"/>
    <x v="0"/>
    <x v="0"/>
    <x v="228"/>
    <s v="OSM SOB REGÊNCIA DE ALEXANDER LAZAREV"/>
    <d v="2018-08-17T00:00:00"/>
    <d v="1899-12-30T20:00:00"/>
    <x v="0"/>
    <n v="1440"/>
    <n v="702"/>
    <n v="546"/>
    <n v="156"/>
    <n v="576"/>
  </r>
  <r>
    <x v="1"/>
    <x v="11"/>
    <x v="0"/>
    <d v="2018-08-21T14:30:44"/>
    <x v="0"/>
    <x v="0"/>
    <x v="0"/>
    <x v="228"/>
    <s v="OSM SOB REGÊNCIA DE ALEXANDER LAZAREV"/>
    <d v="2018-08-18T00:00:00"/>
    <d v="1899-12-30T16:30:00"/>
    <x v="0"/>
    <n v="1440"/>
    <n v="1096"/>
    <n v="813"/>
    <n v="283"/>
    <n v="982"/>
  </r>
  <r>
    <x v="1"/>
    <x v="11"/>
    <x v="0"/>
    <d v="2018-08-22T10:12:46"/>
    <x v="1"/>
    <x v="5"/>
    <x v="23"/>
    <x v="229"/>
    <s v="C&amp;A FASHION FUTURES"/>
    <d v="2018-08-18T00:00:00"/>
    <d v="1899-12-30T15:00:00"/>
    <x v="19"/>
    <n v="1200"/>
    <n v="250"/>
    <n v="0"/>
    <n v="250"/>
    <n v="250"/>
  </r>
  <r>
    <x v="1"/>
    <x v="11"/>
    <x v="0"/>
    <d v="2018-08-21T15:32:11"/>
    <x v="0"/>
    <x v="8"/>
    <x v="7"/>
    <x v="230"/>
    <s v="FESTIVAL DE COROS INFANTIS"/>
    <d v="2018-08-19T00:00:00"/>
    <d v="1899-12-30T16:30:00"/>
    <x v="0"/>
    <n v="1440"/>
    <n v="794"/>
    <n v="385"/>
    <n v="409"/>
    <n v="472"/>
  </r>
  <r>
    <x v="1"/>
    <x v="11"/>
    <x v="0"/>
    <d v="2018-08-22T10:20:17"/>
    <x v="1"/>
    <x v="5"/>
    <x v="23"/>
    <x v="231"/>
    <s v="FILMAGEM - PUBLICIDADE OCEAN PRODUÇÕES"/>
    <d v="2018-08-20T00:00:00"/>
    <d v="1899-12-30T22:00:00"/>
    <x v="15"/>
    <n v="200"/>
    <n v="74"/>
    <n v="0"/>
    <n v="74"/>
    <n v="74"/>
  </r>
  <r>
    <x v="1"/>
    <x v="11"/>
    <x v="0"/>
    <d v="2018-08-22T14:23:51"/>
    <x v="0"/>
    <x v="4"/>
    <x v="27"/>
    <x v="232"/>
    <s v="HAPPY HOUR"/>
    <d v="2018-08-20T00:00:00"/>
    <d v="1899-12-30T18:00:00"/>
    <x v="6"/>
    <n v="150"/>
    <n v="100"/>
    <n v="0"/>
    <n v="100"/>
    <n v="98"/>
  </r>
  <r>
    <x v="1"/>
    <x v="11"/>
    <x v="0"/>
    <d v="2018-08-28T09:32:46"/>
    <x v="0"/>
    <x v="8"/>
    <x v="7"/>
    <x v="233"/>
    <s v="COMPOSITORES BRASILEIROS"/>
    <d v="2018-08-21T00:00:00"/>
    <d v="1899-12-30T20:00:00"/>
    <x v="3"/>
    <n v="200"/>
    <n v="144"/>
    <n v="94"/>
    <n v="50"/>
    <n v="112"/>
  </r>
  <r>
    <x v="1"/>
    <x v="11"/>
    <x v="0"/>
    <d v="2018-08-31T15:59:13"/>
    <x v="0"/>
    <x v="10"/>
    <x v="27"/>
    <x v="234"/>
    <s v="NÃO TEVE BORDERÔ"/>
    <d v="2018-08-21T00:00:00"/>
    <d v="1899-12-30T09:00:00"/>
    <x v="3"/>
    <n v="200"/>
    <n v="12"/>
    <n v="0"/>
    <n v="12"/>
    <n v="12"/>
  </r>
  <r>
    <x v="1"/>
    <x v="11"/>
    <x v="0"/>
    <d v="2018-08-31T16:00:57"/>
    <x v="0"/>
    <x v="10"/>
    <x v="27"/>
    <x v="234"/>
    <s v="NÃO TEVE BORDERÔ"/>
    <d v="2018-08-22T00:00:00"/>
    <d v="1899-12-30T09:00:00"/>
    <x v="3"/>
    <n v="200"/>
    <n v="15"/>
    <n v="0"/>
    <n v="15"/>
    <n v="15"/>
  </r>
  <r>
    <x v="1"/>
    <x v="11"/>
    <x v="0"/>
    <d v="2018-08-28T09:58:59"/>
    <x v="0"/>
    <x v="11"/>
    <x v="57"/>
    <x v="235"/>
    <s v="QUARTAS MUSICAIS"/>
    <d v="2018-08-22T00:00:00"/>
    <d v="1899-12-30T18:00:00"/>
    <x v="15"/>
    <n v="200"/>
    <n v="150"/>
    <n v="0"/>
    <n v="150"/>
    <n v="111"/>
  </r>
  <r>
    <x v="1"/>
    <x v="11"/>
    <x v="0"/>
    <d v="2018-08-27T15:38:06"/>
    <x v="0"/>
    <x v="16"/>
    <x v="58"/>
    <x v="236"/>
    <s v="13º DIA DA CULTURA COREANA ENCONTRO DE M"/>
    <d v="2018-08-23T00:00:00"/>
    <d v="1899-12-30T19:30:00"/>
    <x v="3"/>
    <n v="200"/>
    <n v="200"/>
    <n v="0"/>
    <n v="200"/>
    <n v="117"/>
  </r>
  <r>
    <x v="1"/>
    <x v="11"/>
    <x v="0"/>
    <d v="2018-08-22T10:00:13"/>
    <x v="1"/>
    <x v="5"/>
    <x v="23"/>
    <x v="237"/>
    <s v="APRESENTAÇÃO E COLETIVA DE IMPRENSA"/>
    <d v="2018-08-23T00:00:00"/>
    <d v="1899-12-30T09:45:00"/>
    <x v="16"/>
    <n v="100"/>
    <n v="80"/>
    <n v="0"/>
    <n v="80"/>
    <n v="80"/>
  </r>
  <r>
    <x v="1"/>
    <x v="11"/>
    <x v="0"/>
    <d v="2018-08-27T15:42:29"/>
    <x v="0"/>
    <x v="0"/>
    <x v="59"/>
    <x v="238"/>
    <s v="GALA BERSTEIN"/>
    <d v="2018-08-24T00:00:00"/>
    <d v="1899-12-30T20:00:00"/>
    <x v="0"/>
    <n v="1440"/>
    <n v="889"/>
    <n v="562"/>
    <n v="327"/>
    <n v="740"/>
  </r>
  <r>
    <x v="1"/>
    <x v="11"/>
    <x v="0"/>
    <d v="2018-08-27T15:43:24"/>
    <x v="0"/>
    <x v="0"/>
    <x v="59"/>
    <x v="238"/>
    <s v="GALA BERSTEIN"/>
    <d v="2018-08-25T00:00:00"/>
    <d v="1899-12-30T20:00:00"/>
    <x v="0"/>
    <n v="1440"/>
    <n v="1329"/>
    <n v="908"/>
    <n v="421"/>
    <n v="1147"/>
  </r>
  <r>
    <x v="1"/>
    <x v="11"/>
    <x v="0"/>
    <d v="2018-08-31T16:03:20"/>
    <x v="0"/>
    <x v="10"/>
    <x v="27"/>
    <x v="90"/>
    <s v="NÃO TEVE BORDERÔ"/>
    <d v="2018-08-25T00:00:00"/>
    <d v="1899-12-30T12:00:00"/>
    <x v="3"/>
    <n v="200"/>
    <n v="41"/>
    <n v="0"/>
    <n v="41"/>
    <n v="41"/>
  </r>
  <r>
    <x v="1"/>
    <x v="11"/>
    <x v="0"/>
    <d v="2018-08-27T15:48:48"/>
    <x v="0"/>
    <x v="0"/>
    <x v="0"/>
    <x v="239"/>
    <s v="CONCERTO INFORMAL COM A OSM"/>
    <d v="2018-08-26T00:00:00"/>
    <d v="1899-12-30T16:30:00"/>
    <x v="0"/>
    <n v="1440"/>
    <n v="565"/>
    <n v="431"/>
    <n v="134"/>
    <n v="410"/>
  </r>
  <r>
    <x v="1"/>
    <x v="11"/>
    <x v="0"/>
    <d v="2018-08-27T15:47:02"/>
    <x v="0"/>
    <x v="3"/>
    <x v="8"/>
    <x v="240"/>
    <s v="BACHIANA FILARMÔNICA MEIO-DIA"/>
    <d v="2018-08-26T00:00:00"/>
    <d v="1899-12-30T12:00:00"/>
    <x v="0"/>
    <n v="1440"/>
    <n v="1164"/>
    <n v="935"/>
    <n v="229"/>
    <n v="968"/>
  </r>
  <r>
    <x v="1"/>
    <x v="11"/>
    <x v="0"/>
    <d v="2018-08-28T10:06:39"/>
    <x v="0"/>
    <x v="4"/>
    <x v="60"/>
    <x v="241"/>
    <s v="HAPPY HOUR"/>
    <d v="2018-08-27T00:00:00"/>
    <d v="1899-12-30T18:00:00"/>
    <x v="6"/>
    <n v="150"/>
    <n v="110"/>
    <n v="0"/>
    <n v="110"/>
    <n v="106"/>
  </r>
  <r>
    <x v="1"/>
    <x v="11"/>
    <x v="0"/>
    <d v="2018-08-31T16:04:54"/>
    <x v="0"/>
    <x v="10"/>
    <x v="27"/>
    <x v="242"/>
    <s v="NÃO TEVE BORDERÔ"/>
    <d v="2018-08-28T00:00:00"/>
    <d v="1899-12-30T14:30:00"/>
    <x v="3"/>
    <n v="200"/>
    <n v="22"/>
    <n v="0"/>
    <n v="22"/>
    <n v="22"/>
  </r>
  <r>
    <x v="1"/>
    <x v="11"/>
    <x v="0"/>
    <d v="2018-08-31T14:55:57"/>
    <x v="0"/>
    <x v="10"/>
    <x v="27"/>
    <x v="243"/>
    <s v="NÃO TEVE BORDERÔ"/>
    <d v="2018-08-29T00:00:00"/>
    <d v="1899-12-30T10:00:00"/>
    <x v="3"/>
    <n v="200"/>
    <n v="35"/>
    <n v="0"/>
    <n v="35"/>
    <n v="35"/>
  </r>
  <r>
    <x v="1"/>
    <x v="11"/>
    <x v="0"/>
    <d v="2018-08-31T14:48:14"/>
    <x v="0"/>
    <x v="11"/>
    <x v="27"/>
    <x v="244"/>
    <s v="QUARTAS MUSICAIS"/>
    <d v="2018-08-29T00:00:00"/>
    <d v="1899-12-30T18:00:00"/>
    <x v="6"/>
    <n v="150"/>
    <n v="110"/>
    <n v="0"/>
    <n v="110"/>
    <n v="104"/>
  </r>
  <r>
    <x v="1"/>
    <x v="11"/>
    <x v="0"/>
    <d v="2018-08-31T14:53:25"/>
    <x v="0"/>
    <x v="7"/>
    <x v="6"/>
    <x v="245"/>
    <s v="QUARTETO DA CIDADE APRESENTA MÚSICA DE C"/>
    <d v="2018-08-30T00:00:00"/>
    <d v="1899-12-30T20:00:00"/>
    <x v="3"/>
    <n v="200"/>
    <n v="200"/>
    <n v="150"/>
    <n v="50"/>
    <n v="180"/>
  </r>
  <r>
    <x v="1"/>
    <x v="11"/>
    <x v="0"/>
    <d v="2018-09-03T10:22:13"/>
    <x v="0"/>
    <x v="0"/>
    <x v="0"/>
    <x v="246"/>
    <s v="OSM SOB A REGÊNCIA DE JOÃO CARLOS MARTINS"/>
    <d v="2018-08-31T00:00:00"/>
    <d v="1899-12-30T20:00:00"/>
    <x v="0"/>
    <n v="1440"/>
    <n v="1307"/>
    <n v="1085"/>
    <n v="222"/>
    <n v="1102"/>
  </r>
  <r>
    <x v="1"/>
    <x v="0"/>
    <x v="0"/>
    <d v="2018-09-11T13:45:41"/>
    <x v="0"/>
    <x v="0"/>
    <x v="0"/>
    <x v="246"/>
    <s v="OSM SOB A REGÊNCIA DE JOÃO CARLOS MARTINS"/>
    <d v="2018-09-01T00:00:00"/>
    <d v="1899-12-30T16:30:00"/>
    <x v="0"/>
    <n v="1440"/>
    <n v="1399"/>
    <n v="1098"/>
    <n v="301"/>
    <n v="1232"/>
  </r>
  <r>
    <x v="1"/>
    <x v="0"/>
    <x v="0"/>
    <d v="2018-09-18T10:44:56"/>
    <x v="0"/>
    <x v="1"/>
    <x v="10"/>
    <x v="247"/>
    <s v="MEU PRIMEIRO MUNICIPAL: A FLAUTA MÁGICA"/>
    <d v="2018-09-01T00:00:00"/>
    <d v="1899-12-30T12:00:00"/>
    <x v="0"/>
    <n v="1440"/>
    <n v="1106"/>
    <n v="694"/>
    <n v="412"/>
    <n v="917"/>
  </r>
  <r>
    <x v="1"/>
    <x v="0"/>
    <x v="0"/>
    <d v="2018-09-18T10:49:32"/>
    <x v="0"/>
    <x v="10"/>
    <x v="27"/>
    <x v="248"/>
    <s v="TONS DA ESCOLA  - RECITAL DE CRAVO"/>
    <d v="2018-09-01T00:00:00"/>
    <d v="1899-12-30T12:00:00"/>
    <x v="3"/>
    <n v="200"/>
    <n v="42"/>
    <n v="0"/>
    <n v="42"/>
    <n v="42"/>
  </r>
  <r>
    <x v="1"/>
    <x v="0"/>
    <x v="0"/>
    <d v="2018-09-18T10:52:52"/>
    <x v="0"/>
    <x v="3"/>
    <x v="61"/>
    <x v="249"/>
    <s v="ORQUESTRA SINFÔNICA HELIÓPOLES"/>
    <d v="2018-09-02T00:00:00"/>
    <d v="1899-12-30T12:00:00"/>
    <x v="0"/>
    <n v="1440"/>
    <n v="1351"/>
    <n v="780"/>
    <n v="571"/>
    <n v="890"/>
  </r>
  <r>
    <x v="1"/>
    <x v="0"/>
    <x v="0"/>
    <d v="2018-09-18T10:56:12"/>
    <x v="0"/>
    <x v="4"/>
    <x v="62"/>
    <x v="250"/>
    <s v="HAPPY HOUR "/>
    <d v="2018-09-03T00:00:00"/>
    <d v="1899-12-30T18:00:00"/>
    <x v="6"/>
    <n v="150"/>
    <n v="128"/>
    <n v="0"/>
    <n v="128"/>
    <n v="111"/>
  </r>
  <r>
    <x v="1"/>
    <x v="0"/>
    <x v="0"/>
    <d v="2018-09-18T11:04:55"/>
    <x v="0"/>
    <x v="10"/>
    <x v="10"/>
    <x v="251"/>
    <s v="RECITAL DE PIANO"/>
    <d v="2018-09-04T00:00:00"/>
    <d v="1899-12-30T14:00:00"/>
    <x v="3"/>
    <n v="200"/>
    <n v="10"/>
    <n v="0"/>
    <n v="10"/>
    <n v="10"/>
  </r>
  <r>
    <x v="1"/>
    <x v="0"/>
    <x v="0"/>
    <d v="2018-09-18T11:07:30"/>
    <x v="0"/>
    <x v="11"/>
    <x v="63"/>
    <x v="252"/>
    <s v="QUARTAS MUSICAIS"/>
    <d v="2018-09-05T00:00:00"/>
    <d v="1899-12-30T18:00:00"/>
    <x v="15"/>
    <n v="200"/>
    <n v="200"/>
    <n v="0"/>
    <n v="200"/>
    <n v="196"/>
  </r>
  <r>
    <x v="1"/>
    <x v="0"/>
    <x v="0"/>
    <d v="2018-09-18T11:14:22"/>
    <x v="0"/>
    <x v="3"/>
    <x v="11"/>
    <x v="128"/>
    <s v="ORQUESTRA JAZZ SINFÔNICA"/>
    <d v="2018-09-09T00:00:00"/>
    <d v="1899-12-30T12:00:00"/>
    <x v="0"/>
    <n v="1440"/>
    <n v="1174"/>
    <n v="936"/>
    <n v="238"/>
    <n v="975"/>
  </r>
  <r>
    <x v="1"/>
    <x v="0"/>
    <x v="0"/>
    <d v="2018-09-18T11:21:35"/>
    <x v="0"/>
    <x v="4"/>
    <x v="1"/>
    <x v="253"/>
    <s v="HAPPY HOUR"/>
    <d v="2018-09-10T00:00:00"/>
    <d v="1899-12-30T18:00:00"/>
    <x v="6"/>
    <n v="150"/>
    <n v="116"/>
    <n v="0"/>
    <n v="116"/>
    <n v="114"/>
  </r>
  <r>
    <x v="1"/>
    <x v="0"/>
    <x v="0"/>
    <d v="2018-09-18T11:43:53"/>
    <x v="0"/>
    <x v="11"/>
    <x v="27"/>
    <x v="254"/>
    <s v="QUARTAS MUSICAIS"/>
    <d v="2018-09-12T00:00:00"/>
    <d v="1899-12-30T18:00:00"/>
    <x v="15"/>
    <n v="200"/>
    <n v="190"/>
    <n v="0"/>
    <n v="190"/>
    <n v="177"/>
  </r>
  <r>
    <x v="1"/>
    <x v="0"/>
    <x v="0"/>
    <d v="2018-09-25T14:48:35"/>
    <x v="0"/>
    <x v="17"/>
    <x v="6"/>
    <x v="255"/>
    <m/>
    <d v="2018-09-12T00:00:00"/>
    <d v="1899-12-30T18:00:00"/>
    <x v="3"/>
    <n v="200"/>
    <n v="9"/>
    <n v="0"/>
    <n v="9"/>
    <n v="9"/>
  </r>
  <r>
    <x v="1"/>
    <x v="0"/>
    <x v="0"/>
    <d v="2018-09-18T11:52:30"/>
    <x v="0"/>
    <x v="19"/>
    <x v="64"/>
    <x v="256"/>
    <s v="A SAGRAÇÃO DA PRIMAVERA - ENSAIO ABERTO"/>
    <d v="2018-09-13T00:00:00"/>
    <d v="1899-12-30T19:00:00"/>
    <x v="0"/>
    <n v="1440"/>
    <n v="757"/>
    <n v="537"/>
    <n v="220"/>
    <n v="595"/>
  </r>
  <r>
    <x v="1"/>
    <x v="0"/>
    <x v="0"/>
    <d v="2018-09-18T11:49:29"/>
    <x v="0"/>
    <x v="7"/>
    <x v="6"/>
    <x v="257"/>
    <s v="QUARTETO DA CIDADE INTERPRETA JOHANNES B"/>
    <d v="2018-09-13T00:00:00"/>
    <d v="1899-12-30T20:00:00"/>
    <x v="3"/>
    <n v="200"/>
    <n v="159"/>
    <n v="93"/>
    <n v="66"/>
    <n v="141"/>
  </r>
  <r>
    <x v="1"/>
    <x v="0"/>
    <x v="0"/>
    <d v="2018-09-24T10:02:22"/>
    <x v="1"/>
    <x v="5"/>
    <x v="23"/>
    <x v="258"/>
    <s v="LANÇAMENTO DO GUIA GLOBAL DE DESENHO DE RUA"/>
    <d v="2018-09-13T00:00:00"/>
    <d v="1899-12-30T19:00:00"/>
    <x v="23"/>
    <n v="200"/>
    <n v="200"/>
    <n v="0"/>
    <n v="200"/>
    <n v="200"/>
  </r>
  <r>
    <x v="1"/>
    <x v="0"/>
    <x v="0"/>
    <d v="2018-09-18T11:57:08"/>
    <x v="0"/>
    <x v="10"/>
    <x v="27"/>
    <x v="259"/>
    <s v="CONCERTO DE ABERTURA - FESTIVAL DE FLAUTA"/>
    <d v="2018-09-14T00:00:00"/>
    <d v="1899-12-30T13:00:00"/>
    <x v="3"/>
    <n v="200"/>
    <n v="94"/>
    <n v="0"/>
    <n v="94"/>
    <n v="94"/>
  </r>
  <r>
    <x v="1"/>
    <x v="0"/>
    <x v="0"/>
    <d v="2018-09-18T11:58:16"/>
    <x v="0"/>
    <x v="10"/>
    <x v="27"/>
    <x v="260"/>
    <s v="CONCERTO DE FLAUTA E PIANO - FESTIVAL DE FLAUTA"/>
    <d v="2018-09-14T00:00:00"/>
    <d v="1899-12-30T18:00:00"/>
    <x v="3"/>
    <n v="200"/>
    <n v="102"/>
    <n v="0"/>
    <n v="102"/>
    <n v="102"/>
  </r>
  <r>
    <x v="1"/>
    <x v="0"/>
    <x v="0"/>
    <d v="2018-09-24T10:00:59"/>
    <x v="1"/>
    <x v="5"/>
    <x v="23"/>
    <x v="261"/>
    <s v="GRAVAÇÃO DE DOCUMENTÁRIO ESCOLAR"/>
    <d v="2018-09-14T00:00:00"/>
    <d v="1899-12-30T10:00:00"/>
    <x v="6"/>
    <n v="150"/>
    <n v="8"/>
    <n v="0"/>
    <n v="8"/>
    <n v="8"/>
  </r>
  <r>
    <x v="1"/>
    <x v="0"/>
    <x v="0"/>
    <d v="2018-09-18T12:05:19"/>
    <x v="0"/>
    <x v="2"/>
    <x v="64"/>
    <x v="262"/>
    <s v="A SAGRAÇÃO DA PRIMAVERA"/>
    <d v="2018-09-15T00:00:00"/>
    <d v="1899-12-30T20:00:00"/>
    <x v="0"/>
    <n v="1440"/>
    <n v="1506"/>
    <n v="1014"/>
    <n v="492"/>
    <n v="1333"/>
  </r>
  <r>
    <x v="1"/>
    <x v="0"/>
    <x v="0"/>
    <d v="2018-09-18T12:02:56"/>
    <x v="0"/>
    <x v="6"/>
    <x v="1"/>
    <x v="263"/>
    <s v="OER COSI FAN TUTTE "/>
    <d v="2018-09-15T00:00:00"/>
    <d v="1899-12-30T17:00:00"/>
    <x v="23"/>
    <n v="200"/>
    <n v="175"/>
    <n v="0"/>
    <n v="175"/>
    <n v="175"/>
  </r>
  <r>
    <x v="1"/>
    <x v="0"/>
    <x v="0"/>
    <d v="2018-09-18T12:00:06"/>
    <x v="0"/>
    <x v="10"/>
    <x v="27"/>
    <x v="264"/>
    <s v="QUINTETO CAMARGO GUARNIERI"/>
    <d v="2018-09-15T00:00:00"/>
    <d v="1899-12-30T12:00:00"/>
    <x v="3"/>
    <n v="200"/>
    <n v="89"/>
    <n v="0"/>
    <n v="89"/>
    <n v="89"/>
  </r>
  <r>
    <x v="1"/>
    <x v="0"/>
    <x v="0"/>
    <d v="2018-09-18T12:01:06"/>
    <x v="0"/>
    <x v="10"/>
    <x v="27"/>
    <x v="260"/>
    <s v="CONCERTO DE FLAUTA E PIANO - FESTIVAL DE FLAUTA"/>
    <d v="2018-09-15T00:00:00"/>
    <d v="1899-12-30T18:00:00"/>
    <x v="3"/>
    <n v="200"/>
    <n v="123"/>
    <n v="0"/>
    <n v="123"/>
    <n v="123"/>
  </r>
  <r>
    <x v="1"/>
    <x v="0"/>
    <x v="0"/>
    <d v="2018-09-24T10:03:56"/>
    <x v="1"/>
    <x v="5"/>
    <x v="23"/>
    <x v="265"/>
    <s v="SESSÃO DE FOTOS PARA PORTFOLIO"/>
    <d v="2018-09-15T00:00:00"/>
    <d v="1899-12-30T10:00:00"/>
    <x v="19"/>
    <n v="1200"/>
    <n v="1"/>
    <n v="0"/>
    <n v="1"/>
    <n v="1"/>
  </r>
  <r>
    <x v="1"/>
    <x v="0"/>
    <x v="0"/>
    <d v="2018-09-18T12:05:19"/>
    <x v="0"/>
    <x v="2"/>
    <x v="64"/>
    <x v="262"/>
    <s v="A SAGRAÇÃO DA PRIMAVERA"/>
    <d v="2018-09-16T00:00:00"/>
    <d v="1899-12-30T18:00:00"/>
    <x v="0"/>
    <n v="1440"/>
    <n v="1481"/>
    <n v="1013"/>
    <n v="468"/>
    <n v="1307"/>
  </r>
  <r>
    <x v="1"/>
    <x v="0"/>
    <x v="0"/>
    <d v="2018-09-18T12:04:09"/>
    <x v="0"/>
    <x v="10"/>
    <x v="27"/>
    <x v="266"/>
    <s v="CONCERTO DE ENCERRAMENTO - FESTIVAL DE FLAUTA"/>
    <d v="2018-09-16T00:00:00"/>
    <d v="1899-12-30T12:00:00"/>
    <x v="3"/>
    <n v="200"/>
    <n v="71"/>
    <n v="0"/>
    <n v="71"/>
    <n v="71"/>
  </r>
  <r>
    <x v="1"/>
    <x v="0"/>
    <x v="0"/>
    <d v="2018-09-19T14:14:04"/>
    <x v="0"/>
    <x v="16"/>
    <x v="65"/>
    <x v="267"/>
    <s v="POEMAS PARA PIANO"/>
    <d v="2018-09-16T00:00:00"/>
    <d v="1899-12-30T16:00:00"/>
    <x v="3"/>
    <n v="200"/>
    <n v="200"/>
    <n v="0"/>
    <n v="200"/>
    <n v="82"/>
  </r>
  <r>
    <x v="1"/>
    <x v="0"/>
    <x v="0"/>
    <d v="2018-09-19T14:49:15"/>
    <x v="0"/>
    <x v="3"/>
    <x v="66"/>
    <x v="268"/>
    <s v="BACHIANA FILARMÔNICA MEIO-DIA"/>
    <d v="2018-09-16T00:00:00"/>
    <d v="1899-12-30T12:00:00"/>
    <x v="0"/>
    <n v="1440"/>
    <n v="1359"/>
    <n v="1092"/>
    <n v="267"/>
    <n v="1106"/>
  </r>
  <r>
    <x v="1"/>
    <x v="0"/>
    <x v="0"/>
    <d v="2018-09-25T10:48:25"/>
    <x v="0"/>
    <x v="4"/>
    <x v="67"/>
    <x v="250"/>
    <s v="HAPPY HOUR"/>
    <d v="2018-09-17T00:00:00"/>
    <d v="1899-12-30T18:00:00"/>
    <x v="6"/>
    <n v="150"/>
    <n v="100"/>
    <n v="0"/>
    <n v="100"/>
    <n v="99"/>
  </r>
  <r>
    <x v="1"/>
    <x v="0"/>
    <x v="0"/>
    <d v="2018-09-25T10:54:36"/>
    <x v="0"/>
    <x v="10"/>
    <x v="27"/>
    <x v="269"/>
    <s v="SEMANA HESPÉRIDES - PALESTRA &quot;IDENTIDADES MUSICAIS&quot;"/>
    <d v="2018-09-17T00:00:00"/>
    <d v="1899-12-30T10:00:00"/>
    <x v="3"/>
    <n v="200"/>
    <n v="10"/>
    <n v="0"/>
    <n v="10"/>
    <n v="10"/>
  </r>
  <r>
    <x v="1"/>
    <x v="0"/>
    <x v="0"/>
    <d v="2018-09-25T10:54:36"/>
    <x v="0"/>
    <x v="10"/>
    <x v="27"/>
    <x v="269"/>
    <s v="SEMANA HESPÉRIDES - CONCERTO DE ABERTURA"/>
    <d v="2018-09-17T00:00:00"/>
    <d v="1899-12-30T17:00:00"/>
    <x v="3"/>
    <n v="200"/>
    <n v="35"/>
    <n v="0"/>
    <n v="35"/>
    <n v="35"/>
  </r>
  <r>
    <x v="1"/>
    <x v="0"/>
    <x v="0"/>
    <d v="2018-09-18T12:05:19"/>
    <x v="0"/>
    <x v="2"/>
    <x v="64"/>
    <x v="262"/>
    <s v="A SAGRAÇÃO DA PRIMAVERA"/>
    <d v="2018-09-18T00:00:00"/>
    <d v="1899-12-30T20:00:00"/>
    <x v="0"/>
    <n v="1440"/>
    <n v="1417"/>
    <n v="1047"/>
    <n v="370"/>
    <n v="1307"/>
  </r>
  <r>
    <x v="1"/>
    <x v="0"/>
    <x v="0"/>
    <d v="2018-09-25T11:08:02"/>
    <x v="0"/>
    <x v="8"/>
    <x v="7"/>
    <x v="270"/>
    <s v="MÚSICA CORAL FRANCESA"/>
    <d v="2018-09-18T00:00:00"/>
    <d v="1899-12-30T20:00:00"/>
    <x v="3"/>
    <n v="200"/>
    <n v="89"/>
    <n v="46"/>
    <n v="43"/>
    <n v="72"/>
  </r>
  <r>
    <x v="1"/>
    <x v="0"/>
    <x v="0"/>
    <d v="2018-09-25T10:54:36"/>
    <x v="0"/>
    <x v="10"/>
    <x v="27"/>
    <x v="269"/>
    <s v="SEMANA HESPÉRIDES - RECITAL E PALESTRA: MUSICA NEGRA NAS AMERICAS"/>
    <d v="2018-09-18T00:00:00"/>
    <d v="1899-12-30T17:00:00"/>
    <x v="3"/>
    <n v="200"/>
    <n v="25"/>
    <n v="0"/>
    <n v="25"/>
    <n v="25"/>
  </r>
  <r>
    <x v="1"/>
    <x v="0"/>
    <x v="0"/>
    <d v="2018-09-25T10:54:36"/>
    <x v="0"/>
    <x v="10"/>
    <x v="27"/>
    <x v="269"/>
    <s v="SEMANA HESPÉRIDES - ALUNOS DE PIANO E CORAL"/>
    <d v="2018-09-18T00:00:00"/>
    <d v="1899-12-30T15:00:00"/>
    <x v="3"/>
    <n v="200"/>
    <n v="121"/>
    <n v="0"/>
    <n v="121"/>
    <n v="121"/>
  </r>
  <r>
    <x v="1"/>
    <x v="0"/>
    <x v="0"/>
    <d v="2018-09-18T12:05:19"/>
    <x v="0"/>
    <x v="2"/>
    <x v="64"/>
    <x v="262"/>
    <s v="A SAGRAÇÃO DA PRIMAVERA"/>
    <d v="2018-09-19T00:00:00"/>
    <d v="1899-12-30T20:00:00"/>
    <x v="0"/>
    <n v="1440"/>
    <n v="1465"/>
    <n v="1031"/>
    <n v="434"/>
    <n v="1257"/>
  </r>
  <r>
    <x v="1"/>
    <x v="0"/>
    <x v="0"/>
    <d v="2018-09-25T10:54:36"/>
    <x v="0"/>
    <x v="10"/>
    <x v="27"/>
    <x v="269"/>
    <s v="SEMANA HESPÉRIDES - RECITAL/PALESTRA: &quot;CANÇÕES DAS AMÉRICAS&quot;"/>
    <d v="2018-09-19T00:00:00"/>
    <d v="1899-12-30T10:00:00"/>
    <x v="3"/>
    <n v="200"/>
    <n v="37"/>
    <n v="0"/>
    <n v="37"/>
    <n v="37"/>
  </r>
  <r>
    <x v="1"/>
    <x v="0"/>
    <x v="0"/>
    <d v="2018-09-25T10:54:36"/>
    <x v="0"/>
    <x v="10"/>
    <x v="27"/>
    <x v="269"/>
    <s v="SEMANA HESPÉRIDES - CONCERTO COM CORAL ADULTO"/>
    <d v="2018-09-19T00:00:00"/>
    <d v="1899-12-30T17:00:00"/>
    <x v="3"/>
    <n v="200"/>
    <n v="63"/>
    <n v="0"/>
    <n v="63"/>
    <n v="63"/>
  </r>
  <r>
    <x v="1"/>
    <x v="0"/>
    <x v="0"/>
    <d v="2018-09-18T12:05:19"/>
    <x v="0"/>
    <x v="2"/>
    <x v="64"/>
    <x v="262"/>
    <s v="A SAGRAÇÃO DA PRIMAVERA"/>
    <d v="2018-09-20T00:00:00"/>
    <d v="1899-12-30T20:00:00"/>
    <x v="0"/>
    <n v="1440"/>
    <n v="1442"/>
    <n v="1185"/>
    <n v="257"/>
    <n v="1310"/>
  </r>
  <r>
    <x v="1"/>
    <x v="0"/>
    <x v="0"/>
    <d v="2018-09-25T10:54:36"/>
    <x v="0"/>
    <x v="10"/>
    <x v="27"/>
    <x v="269"/>
    <s v="SEMANA HESPÉRIDES - PALESTRA COM SALIO SOTELO &quot;SOPRO SINFONIA&quot;"/>
    <d v="2018-09-20T00:00:00"/>
    <d v="1899-12-30T10:00:00"/>
    <x v="3"/>
    <n v="200"/>
    <n v="7"/>
    <n v="0"/>
    <n v="7"/>
    <n v="7"/>
  </r>
  <r>
    <x v="1"/>
    <x v="0"/>
    <x v="0"/>
    <d v="2018-09-25T10:54:36"/>
    <x v="0"/>
    <x v="10"/>
    <x v="27"/>
    <x v="269"/>
    <s v="SEMANA HESPÉRIDES - BANDA SINFONICA"/>
    <d v="2018-09-20T00:00:00"/>
    <d v="1899-12-30T17:00:00"/>
    <x v="3"/>
    <n v="200"/>
    <n v="72"/>
    <n v="0"/>
    <n v="72"/>
    <n v="72"/>
  </r>
  <r>
    <x v="1"/>
    <x v="0"/>
    <x v="0"/>
    <d v="2018-09-18T12:05:19"/>
    <x v="0"/>
    <x v="2"/>
    <x v="64"/>
    <x v="262"/>
    <s v="A SAGRAÇÃO DA PRIMAVERA"/>
    <d v="2018-09-21T00:00:00"/>
    <d v="1899-12-30T20:00:00"/>
    <x v="0"/>
    <n v="1440"/>
    <n v="1462"/>
    <n v="1072"/>
    <n v="390"/>
    <n v="1331"/>
  </r>
  <r>
    <x v="1"/>
    <x v="0"/>
    <x v="0"/>
    <d v="2018-09-25T10:54:36"/>
    <x v="0"/>
    <x v="10"/>
    <x v="27"/>
    <x v="269"/>
    <s v="SEMANA HESPÉRIDES - HOMENAGEM A AYLTON ESCOBAR"/>
    <d v="2018-09-21T00:00:00"/>
    <d v="1899-12-30T17:00:00"/>
    <x v="3"/>
    <n v="200"/>
    <n v="150"/>
    <n v="0"/>
    <n v="150"/>
    <n v="150"/>
  </r>
  <r>
    <x v="1"/>
    <x v="0"/>
    <x v="0"/>
    <d v="2018-09-25T10:54:36"/>
    <x v="0"/>
    <x v="10"/>
    <x v="68"/>
    <x v="269"/>
    <s v="SEMANA HESPÉRIDES - MUSICA BRASILEIRA HOJE: PALESTRA"/>
    <d v="2018-09-21T00:00:00"/>
    <d v="1899-12-30T10:00:00"/>
    <x v="3"/>
    <n v="200"/>
    <n v="42"/>
    <n v="0"/>
    <n v="42"/>
    <n v="42"/>
  </r>
  <r>
    <x v="1"/>
    <x v="0"/>
    <x v="0"/>
    <d v="2018-09-18T12:05:19"/>
    <x v="0"/>
    <x v="2"/>
    <x v="64"/>
    <x v="262"/>
    <s v="A SAGRAÇÃO DA PRIMAVERA"/>
    <d v="2018-09-22T00:00:00"/>
    <d v="1899-12-30T20:00:00"/>
    <x v="0"/>
    <n v="1440"/>
    <n v="1518"/>
    <n v="1120"/>
    <n v="398"/>
    <n v="1360"/>
  </r>
  <r>
    <x v="1"/>
    <x v="0"/>
    <x v="0"/>
    <d v="2018-09-25T10:54:36"/>
    <x v="0"/>
    <x v="10"/>
    <x v="27"/>
    <x v="271"/>
    <s v="TONS DA ESCOLA - ORQUESTRA SINFONICA JOVEM"/>
    <d v="2018-09-22T00:00:00"/>
    <d v="1899-12-30T12:00:00"/>
    <x v="3"/>
    <n v="200"/>
    <n v="97"/>
    <n v="0"/>
    <n v="97"/>
    <n v="97"/>
  </r>
  <r>
    <x v="1"/>
    <x v="0"/>
    <x v="0"/>
    <d v="2018-09-25T10:54:36"/>
    <x v="0"/>
    <x v="10"/>
    <x v="27"/>
    <x v="269"/>
    <s v="RECITAL DE FORMATURA - LUIS LAUREANO, CONTO"/>
    <d v="2018-09-22T00:00:00"/>
    <d v="1899-12-30T13:00:00"/>
    <x v="3"/>
    <n v="200"/>
    <n v="142"/>
    <n v="0"/>
    <n v="142"/>
    <n v="142"/>
  </r>
  <r>
    <x v="1"/>
    <x v="0"/>
    <x v="0"/>
    <d v="2018-09-25T11:22:49"/>
    <x v="0"/>
    <x v="0"/>
    <x v="0"/>
    <x v="272"/>
    <s v="CONCERTO INFORMAL COM A OSM"/>
    <d v="2018-09-23T00:00:00"/>
    <d v="1899-12-30T16:30:00"/>
    <x v="0"/>
    <n v="1440"/>
    <n v="790"/>
    <n v="617"/>
    <n v="173"/>
    <n v="593"/>
  </r>
  <r>
    <x v="1"/>
    <x v="0"/>
    <x v="0"/>
    <d v="2018-09-25T11:18:25"/>
    <x v="0"/>
    <x v="6"/>
    <x v="1"/>
    <x v="273"/>
    <s v="GRANDES SINFONIAS VII DVORAK E NILSEN"/>
    <d v="2018-09-23T00:00:00"/>
    <d v="1899-12-30T12:00:00"/>
    <x v="0"/>
    <n v="1440"/>
    <n v="789"/>
    <n v="599"/>
    <n v="190"/>
    <n v="638"/>
  </r>
  <r>
    <x v="1"/>
    <x v="0"/>
    <x v="0"/>
    <d v="2018-10-03T10:24:38"/>
    <x v="0"/>
    <x v="17"/>
    <x v="6"/>
    <x v="274"/>
    <s v="ENSAIO ABERTO QUARTETO DE CORDAS"/>
    <d v="2018-09-26T00:00:00"/>
    <d v="1899-12-30T18:00:00"/>
    <x v="3"/>
    <n v="200"/>
    <n v="18"/>
    <n v="0"/>
    <n v="18"/>
    <n v="18"/>
  </r>
  <r>
    <x v="1"/>
    <x v="0"/>
    <x v="0"/>
    <d v="2018-10-01T16:25:13"/>
    <x v="0"/>
    <x v="3"/>
    <x v="66"/>
    <x v="16"/>
    <s v="BACHIANA FILARMÔNICA"/>
    <d v="2018-09-26T00:00:00"/>
    <d v="1899-12-30T20:00:00"/>
    <x v="0"/>
    <n v="1440"/>
    <n v="1246"/>
    <n v="641"/>
    <n v="605"/>
    <n v="877"/>
  </r>
  <r>
    <x v="1"/>
    <x v="0"/>
    <x v="0"/>
    <d v="2018-10-01T15:15:19"/>
    <x v="0"/>
    <x v="7"/>
    <x v="6"/>
    <x v="275"/>
    <s v="QUARTETO DE CORDAS COM LÉA FREIRE"/>
    <d v="2018-09-27T00:00:00"/>
    <d v="1899-12-30T20:00:00"/>
    <x v="3"/>
    <n v="200"/>
    <n v="135"/>
    <n v="99"/>
    <n v="36"/>
    <n v="114"/>
  </r>
  <r>
    <x v="1"/>
    <x v="0"/>
    <x v="0"/>
    <d v="2018-10-01T15:19:09"/>
    <x v="0"/>
    <x v="8"/>
    <x v="7"/>
    <x v="276"/>
    <s v="FESTIVAL DE COROS ADULTOS"/>
    <d v="2018-09-30T00:00:00"/>
    <d v="1899-12-30T11:00:00"/>
    <x v="0"/>
    <n v="1440"/>
    <n v="1016"/>
    <n v="732"/>
    <n v="284"/>
    <n v="835"/>
  </r>
  <r>
    <x v="2"/>
    <x v="12"/>
    <x v="4"/>
    <m/>
    <x v="2"/>
    <x v="20"/>
    <x v="69"/>
    <x v="277"/>
    <m/>
    <m/>
    <m/>
    <x v="24"/>
    <m/>
    <m/>
    <m/>
    <m/>
    <m/>
  </r>
  <r>
    <x v="2"/>
    <x v="12"/>
    <x v="4"/>
    <m/>
    <x v="2"/>
    <x v="20"/>
    <x v="69"/>
    <x v="277"/>
    <m/>
    <m/>
    <m/>
    <x v="24"/>
    <m/>
    <m/>
    <m/>
    <m/>
    <m/>
  </r>
  <r>
    <x v="2"/>
    <x v="12"/>
    <x v="4"/>
    <m/>
    <x v="3"/>
    <x v="20"/>
    <x v="69"/>
    <x v="277"/>
    <m/>
    <m/>
    <m/>
    <x v="24"/>
    <n v="35983"/>
    <m/>
    <m/>
    <n v="8505"/>
    <n v="20605"/>
  </r>
  <r>
    <x v="2"/>
    <x v="12"/>
    <x v="4"/>
    <m/>
    <x v="2"/>
    <x v="20"/>
    <x v="69"/>
    <x v="277"/>
    <m/>
    <m/>
    <m/>
    <x v="24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outline="1" outlineData="1" multipleFieldFilters="0">
  <location ref="A7:E12" firstHeaderRow="1" firstDataRow="2" firstDataCol="1" rowPageCount="5" colPageCount="1"/>
  <pivotFields count="17">
    <pivotField axis="axisPage" showAll="0">
      <items count="4">
        <item x="0"/>
        <item x="1"/>
        <item x="2"/>
        <item t="default"/>
      </items>
    </pivotField>
    <pivotField axis="axisPage" showAll="0">
      <items count="14">
        <item x="4"/>
        <item x="5"/>
        <item x="6"/>
        <item x="7"/>
        <item x="8"/>
        <item x="9"/>
        <item x="10"/>
        <item x="11"/>
        <item x="0"/>
        <item x="1"/>
        <item x="2"/>
        <item x="3"/>
        <item x="12"/>
        <item t="default"/>
      </items>
    </pivotField>
    <pivotField axis="axisPage" multipleItemSelectionAllowed="1" showAll="0">
      <items count="6">
        <item x="2"/>
        <item x="3"/>
        <item x="0"/>
        <item x="1"/>
        <item x="4"/>
        <item t="default"/>
      </items>
    </pivotField>
    <pivotField showAll="0"/>
    <pivotField axis="axisPage" showAll="0">
      <items count="5">
        <item x="3"/>
        <item x="1"/>
        <item x="0"/>
        <item x="2"/>
        <item t="default"/>
      </items>
    </pivotField>
    <pivotField axis="axisPage" multipleItemSelectionAllowed="1" showAll="0">
      <items count="23">
        <item h="1" x="8"/>
        <item h="1" x="6"/>
        <item h="1" x="0"/>
        <item h="1" x="7"/>
        <item h="1" x="2"/>
        <item h="1" x="17"/>
        <item h="1" x="19"/>
        <item h="1" x="5"/>
        <item x="9"/>
        <item h="1" x="12"/>
        <item h="1" x="14"/>
        <item h="1" x="4"/>
        <item h="1" x="1"/>
        <item h="1" x="11"/>
        <item h="1" x="16"/>
        <item h="1" x="10"/>
        <item h="1" x="3"/>
        <item h="1" m="1" x="21"/>
        <item h="1" x="15"/>
        <item h="1" x="13"/>
        <item h="1" x="18"/>
        <item h="1" x="20"/>
        <item t="default"/>
      </items>
    </pivotField>
    <pivotField showAll="0"/>
    <pivotField axis="axisRow" dataField="1" showAll="0">
      <items count="307">
        <item x="85"/>
        <item x="94"/>
        <item x="236"/>
        <item m="1" x="298"/>
        <item x="210"/>
        <item x="65"/>
        <item x="262"/>
        <item x="93"/>
        <item x="135"/>
        <item x="134"/>
        <item x="70"/>
        <item x="219"/>
        <item x="224"/>
        <item x="228"/>
        <item x="74"/>
        <item x="72"/>
        <item x="73"/>
        <item x="38"/>
        <item x="237"/>
        <item x="147"/>
        <item x="59"/>
        <item x="162"/>
        <item x="194"/>
        <item x="16"/>
        <item x="106"/>
        <item x="27"/>
        <item x="120"/>
        <item x="268"/>
        <item x="240"/>
        <item x="52"/>
        <item x="181"/>
        <item x="53"/>
        <item x="25"/>
        <item x="201"/>
        <item m="1" x="278"/>
        <item x="30"/>
        <item x="28"/>
        <item x="109"/>
        <item x="125"/>
        <item x="110"/>
        <item x="13"/>
        <item x="229"/>
        <item x="118"/>
        <item x="209"/>
        <item x="186"/>
        <item x="50"/>
        <item x="9"/>
        <item x="198"/>
        <item x="92"/>
        <item x="98"/>
        <item x="233"/>
        <item x="51"/>
        <item x="140"/>
        <item x="259"/>
        <item x="266"/>
        <item x="68"/>
        <item x="67"/>
        <item x="43"/>
        <item x="191"/>
        <item x="89"/>
        <item x="260"/>
        <item x="272"/>
        <item x="243"/>
        <item x="151"/>
        <item m="1" x="281"/>
        <item x="202"/>
        <item x="54"/>
        <item x="15"/>
        <item x="165"/>
        <item x="64"/>
        <item x="216"/>
        <item x="61"/>
        <item x="171"/>
        <item x="227"/>
        <item m="1" x="301"/>
        <item x="79"/>
        <item x="152"/>
        <item x="117"/>
        <item x="205"/>
        <item x="163"/>
        <item x="175"/>
        <item x="234"/>
        <item x="83"/>
        <item x="161"/>
        <item x="182"/>
        <item x="101"/>
        <item x="145"/>
        <item x="114"/>
        <item x="130"/>
        <item x="256"/>
        <item x="274"/>
        <item x="255"/>
        <item x="69"/>
        <item x="179"/>
        <item x="18"/>
        <item x="57"/>
        <item m="1" x="283"/>
        <item x="21"/>
        <item x="107"/>
        <item x="78"/>
        <item x="225"/>
        <item x="80"/>
        <item x="11"/>
        <item x="276"/>
        <item x="230"/>
        <item x="35"/>
        <item x="231"/>
        <item x="221"/>
        <item x="238"/>
        <item m="1" x="303"/>
        <item x="156"/>
        <item x="203"/>
        <item x="273"/>
        <item x="88"/>
        <item m="1" x="295"/>
        <item x="261"/>
        <item x="95"/>
        <item x="204"/>
        <item x="124"/>
        <item x="71"/>
        <item m="1" x="287"/>
        <item x="84"/>
        <item x="250"/>
        <item x="4"/>
        <item x="14"/>
        <item x="232"/>
        <item x="241"/>
        <item x="196"/>
        <item x="253"/>
        <item x="105"/>
        <item m="1" x="288"/>
        <item x="113"/>
        <item x="166"/>
        <item m="1" x="280"/>
        <item x="138"/>
        <item x="129"/>
        <item x="149"/>
        <item m="1" x="285"/>
        <item x="144"/>
        <item x="159"/>
        <item x="174"/>
        <item x="121"/>
        <item x="123"/>
        <item x="91"/>
        <item x="136"/>
        <item m="1" x="305"/>
        <item x="189"/>
        <item x="41"/>
        <item x="19"/>
        <item x="160"/>
        <item x="246"/>
        <item x="1"/>
        <item x="223"/>
        <item x="148"/>
        <item m="1" x="282"/>
        <item x="258"/>
        <item m="1" x="289"/>
        <item x="153"/>
        <item x="29"/>
        <item x="5"/>
        <item x="143"/>
        <item m="1" x="302"/>
        <item x="76"/>
        <item x="247"/>
        <item x="119"/>
        <item m="1" x="291"/>
        <item x="44"/>
        <item x="141"/>
        <item x="217"/>
        <item x="172"/>
        <item m="1" x="294"/>
        <item x="111"/>
        <item x="199"/>
        <item x="116"/>
        <item x="270"/>
        <item x="133"/>
        <item x="245"/>
        <item x="214"/>
        <item x="63"/>
        <item x="131"/>
        <item x="168"/>
        <item x="169"/>
        <item x="185"/>
        <item x="193"/>
        <item x="47"/>
        <item x="32"/>
        <item x="62"/>
        <item x="58"/>
        <item x="66"/>
        <item x="82"/>
        <item x="263"/>
        <item x="6"/>
        <item x="34"/>
        <item x="180"/>
        <item x="208"/>
        <item x="17"/>
        <item m="1" x="279"/>
        <item x="226"/>
        <item x="86"/>
        <item x="104"/>
        <item x="26"/>
        <item x="128"/>
        <item x="46"/>
        <item m="1" x="300"/>
        <item x="23"/>
        <item x="3"/>
        <item x="249"/>
        <item x="22"/>
        <item x="42"/>
        <item x="56"/>
        <item x="97"/>
        <item x="99"/>
        <item x="103"/>
        <item x="7"/>
        <item x="87"/>
        <item x="218"/>
        <item x="239"/>
        <item x="8"/>
        <item x="0"/>
        <item x="37"/>
        <item x="40"/>
        <item x="45"/>
        <item x="49"/>
        <item x="12"/>
        <item x="200"/>
        <item m="1" x="296"/>
        <item x="267"/>
        <item m="1" x="293"/>
        <item x="75"/>
        <item x="81"/>
        <item x="108"/>
        <item x="132"/>
        <item x="115"/>
        <item x="176"/>
        <item m="1" x="286"/>
        <item x="235"/>
        <item x="254"/>
        <item x="244"/>
        <item x="252"/>
        <item m="1" x="299"/>
        <item x="139"/>
        <item x="24"/>
        <item x="170"/>
        <item m="1" x="284"/>
        <item x="39"/>
        <item x="48"/>
        <item x="257"/>
        <item x="55"/>
        <item x="10"/>
        <item x="20"/>
        <item x="102"/>
        <item x="275"/>
        <item x="197"/>
        <item x="60"/>
        <item x="31"/>
        <item x="184"/>
        <item x="146"/>
        <item m="1" x="297"/>
        <item x="264"/>
        <item x="215"/>
        <item x="212"/>
        <item x="242"/>
        <item x="142"/>
        <item x="126"/>
        <item m="1" x="290"/>
        <item x="150"/>
        <item x="192"/>
        <item x="190"/>
        <item x="251"/>
        <item x="177"/>
        <item x="183"/>
        <item x="96"/>
        <item x="33"/>
        <item x="269"/>
        <item m="1" x="304"/>
        <item x="178"/>
        <item x="167"/>
        <item x="122"/>
        <item x="265"/>
        <item x="137"/>
        <item x="77"/>
        <item x="187"/>
        <item x="173"/>
        <item x="100"/>
        <item x="127"/>
        <item x="207"/>
        <item x="90"/>
        <item m="1" x="292"/>
        <item x="222"/>
        <item x="206"/>
        <item x="154"/>
        <item x="271"/>
        <item x="195"/>
        <item x="188"/>
        <item x="248"/>
        <item x="164"/>
        <item x="213"/>
        <item x="220"/>
        <item x="211"/>
        <item x="36"/>
        <item x="112"/>
        <item x="157"/>
        <item x="155"/>
        <item x="158"/>
        <item x="2"/>
        <item x="277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</pivotFields>
  <rowFields count="1">
    <field x="7"/>
  </rowFields>
  <rowItems count="4">
    <i>
      <x v="5"/>
    </i>
    <i>
      <x v="195"/>
    </i>
    <i>
      <x v="20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5">
    <pageField fld="0" item="0" hier="-1"/>
    <pageField fld="1" hier="-1"/>
    <pageField fld="2" hier="-1"/>
    <pageField fld="4" item="2" hier="-1"/>
    <pageField fld="5" hier="-1"/>
  </pageFields>
  <dataFields count="4">
    <dataField name="Contar de Nome / Programa" fld="7" subtotal="count" baseField="0" baseItem="0"/>
    <dataField name="Soma de CAPACIDADE" fld="12" baseField="0" baseItem="0"/>
    <dataField name="Soma de GRATUITOS" fld="15" baseField="0" baseItem="0"/>
    <dataField name="Soma de PÚBLICO PRESENTE" fld="16" baseField="0" baseItem="0"/>
  </dataFields>
  <formats count="1">
    <format dxfId="10">
      <pivotArea type="all" dataOnly="0" outline="0" fieldPosition="0"/>
    </format>
  </formats>
  <pivotTableStyleInfo name="PivotStyleLight15" showRowHeaders="1" showColHeaders="1" showRowStripes="0" showColStripes="0" showLastColumn="1"/>
  <filters count="1">
    <filter fld="6" type="captionContains" evalOrder="-1" id="1" stringValue1="OSM">
      <autoFilter ref="A1">
        <filterColumn colId="0">
          <customFilters>
            <customFilter val="*OSM*"/>
          </customFilters>
        </filterColumn>
      </autoFilter>
    </filter>
  </filters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ela dinâmica4" cacheId="1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outline="1" outlineData="1" multipleFieldFilters="0">
  <location ref="A7:E55" firstHeaderRow="1" firstDataRow="2" firstDataCol="1" rowPageCount="4" colPageCount="1"/>
  <pivotFields count="17">
    <pivotField axis="axisPage" showAll="0">
      <items count="4">
        <item x="0"/>
        <item x="1"/>
        <item x="2"/>
        <item t="default"/>
      </items>
    </pivotField>
    <pivotField axis="axisPage" showAll="0">
      <items count="14">
        <item x="4"/>
        <item x="5"/>
        <item x="6"/>
        <item x="7"/>
        <item x="8"/>
        <item x="9"/>
        <item x="10"/>
        <item x="11"/>
        <item x="0"/>
        <item x="1"/>
        <item x="2"/>
        <item x="3"/>
        <item x="12"/>
        <item t="default"/>
      </items>
    </pivotField>
    <pivotField axis="axisPage" multipleItemSelectionAllowed="1" showAll="0">
      <items count="6">
        <item x="2"/>
        <item x="3"/>
        <item x="0"/>
        <item x="1"/>
        <item h="1" x="4"/>
        <item t="default"/>
      </items>
    </pivotField>
    <pivotField showAll="0"/>
    <pivotField axis="axisPage" multipleItemSelectionAllowed="1" showAll="0">
      <items count="5">
        <item h="1" x="3"/>
        <item h="1" x="1"/>
        <item x="0"/>
        <item h="1" x="2"/>
        <item t="default"/>
      </items>
    </pivotField>
    <pivotField axis="axisRow" multipleItemSelectionAllowed="1" showAll="0">
      <items count="23">
        <item h="1" x="8"/>
        <item h="1" x="6"/>
        <item h="1" x="0"/>
        <item h="1" x="7"/>
        <item h="1" x="2"/>
        <item h="1" x="17"/>
        <item h="1" x="19"/>
        <item h="1" x="5"/>
        <item h="1" x="9"/>
        <item h="1" x="12"/>
        <item h="1" x="14"/>
        <item x="4"/>
        <item x="1"/>
        <item x="11"/>
        <item h="1" x="16"/>
        <item x="10"/>
        <item x="3"/>
        <item m="1" x="21"/>
        <item x="15"/>
        <item x="13"/>
        <item x="18"/>
        <item x="20"/>
        <item t="default"/>
      </items>
    </pivotField>
    <pivotField axis="axisRow" showAll="0">
      <items count="78">
        <item x="12"/>
        <item x="55"/>
        <item x="8"/>
        <item x="66"/>
        <item x="34"/>
        <item x="2"/>
        <item x="54"/>
        <item x="17"/>
        <item x="16"/>
        <item x="41"/>
        <item x="57"/>
        <item x="51"/>
        <item x="21"/>
        <item x="4"/>
        <item x="52"/>
        <item x="7"/>
        <item x="19"/>
        <item x="9"/>
        <item x="65"/>
        <item x="44"/>
        <item x="62"/>
        <item x="60"/>
        <item x="10"/>
        <item x="27"/>
        <item x="68"/>
        <item x="63"/>
        <item m="1" x="76"/>
        <item x="18"/>
        <item x="40"/>
        <item x="45"/>
        <item x="11"/>
        <item x="35"/>
        <item m="1" x="70"/>
        <item m="1" x="73"/>
        <item m="1" x="71"/>
        <item x="58"/>
        <item m="1" x="75"/>
        <item x="5"/>
        <item x="23"/>
        <item x="24"/>
        <item x="1"/>
        <item x="42"/>
        <item x="47"/>
        <item x="29"/>
        <item x="30"/>
        <item x="49"/>
        <item x="46"/>
        <item x="36"/>
        <item x="20"/>
        <item x="32"/>
        <item x="14"/>
        <item x="43"/>
        <item x="15"/>
        <item x="50"/>
        <item x="38"/>
        <item x="61"/>
        <item x="3"/>
        <item x="13"/>
        <item x="33"/>
        <item h="1" x="0"/>
        <item x="28"/>
        <item x="48"/>
        <item x="25"/>
        <item x="37"/>
        <item x="59"/>
        <item x="26"/>
        <item x="31"/>
        <item x="22"/>
        <item m="1" x="74"/>
        <item x="67"/>
        <item x="6"/>
        <item x="56"/>
        <item m="1" x="72"/>
        <item x="39"/>
        <item x="53"/>
        <item x="69"/>
        <item x="64"/>
        <item t="default"/>
      </items>
    </pivotField>
    <pivotField axis="axisRow" dataField="1" showAll="0">
      <items count="307">
        <item x="85"/>
        <item x="94"/>
        <item x="236"/>
        <item m="1" x="298"/>
        <item x="210"/>
        <item x="65"/>
        <item x="262"/>
        <item x="93"/>
        <item x="135"/>
        <item x="134"/>
        <item x="70"/>
        <item x="219"/>
        <item x="224"/>
        <item x="228"/>
        <item x="74"/>
        <item x="72"/>
        <item x="73"/>
        <item x="38"/>
        <item x="237"/>
        <item x="147"/>
        <item x="59"/>
        <item x="162"/>
        <item x="194"/>
        <item x="16"/>
        <item x="106"/>
        <item x="27"/>
        <item x="120"/>
        <item x="268"/>
        <item x="240"/>
        <item x="52"/>
        <item x="181"/>
        <item x="53"/>
        <item x="25"/>
        <item x="201"/>
        <item m="1" x="278"/>
        <item x="30"/>
        <item x="28"/>
        <item x="109"/>
        <item x="125"/>
        <item x="110"/>
        <item x="13"/>
        <item x="229"/>
        <item x="118"/>
        <item x="209"/>
        <item x="186"/>
        <item x="50"/>
        <item x="9"/>
        <item x="198"/>
        <item x="92"/>
        <item x="98"/>
        <item x="233"/>
        <item x="51"/>
        <item x="140"/>
        <item x="259"/>
        <item x="266"/>
        <item x="68"/>
        <item x="67"/>
        <item x="43"/>
        <item x="191"/>
        <item x="89"/>
        <item x="260"/>
        <item x="272"/>
        <item x="243"/>
        <item x="151"/>
        <item m="1" x="281"/>
        <item x="202"/>
        <item x="54"/>
        <item x="15"/>
        <item x="165"/>
        <item x="64"/>
        <item x="216"/>
        <item x="61"/>
        <item x="171"/>
        <item x="227"/>
        <item m="1" x="301"/>
        <item x="79"/>
        <item x="152"/>
        <item x="117"/>
        <item x="205"/>
        <item x="163"/>
        <item x="175"/>
        <item x="234"/>
        <item x="83"/>
        <item x="161"/>
        <item x="182"/>
        <item x="101"/>
        <item x="145"/>
        <item x="114"/>
        <item x="130"/>
        <item x="256"/>
        <item x="274"/>
        <item x="255"/>
        <item x="69"/>
        <item x="179"/>
        <item x="18"/>
        <item x="57"/>
        <item m="1" x="283"/>
        <item x="21"/>
        <item x="107"/>
        <item x="78"/>
        <item x="225"/>
        <item x="80"/>
        <item x="11"/>
        <item x="276"/>
        <item x="230"/>
        <item x="35"/>
        <item x="231"/>
        <item x="221"/>
        <item x="238"/>
        <item m="1" x="303"/>
        <item x="156"/>
        <item x="203"/>
        <item x="273"/>
        <item x="88"/>
        <item m="1" x="295"/>
        <item x="261"/>
        <item x="95"/>
        <item x="204"/>
        <item x="124"/>
        <item x="71"/>
        <item m="1" x="287"/>
        <item x="84"/>
        <item x="250"/>
        <item x="4"/>
        <item x="14"/>
        <item x="232"/>
        <item x="241"/>
        <item x="196"/>
        <item x="253"/>
        <item x="105"/>
        <item m="1" x="288"/>
        <item x="113"/>
        <item x="166"/>
        <item m="1" x="280"/>
        <item x="138"/>
        <item x="129"/>
        <item x="149"/>
        <item m="1" x="285"/>
        <item x="144"/>
        <item x="159"/>
        <item x="174"/>
        <item x="121"/>
        <item x="123"/>
        <item x="91"/>
        <item x="136"/>
        <item m="1" x="305"/>
        <item x="189"/>
        <item x="41"/>
        <item x="19"/>
        <item x="160"/>
        <item x="246"/>
        <item x="1"/>
        <item x="223"/>
        <item x="148"/>
        <item m="1" x="282"/>
        <item x="258"/>
        <item m="1" x="289"/>
        <item x="153"/>
        <item x="29"/>
        <item x="5"/>
        <item x="143"/>
        <item m="1" x="302"/>
        <item x="76"/>
        <item x="247"/>
        <item x="119"/>
        <item m="1" x="291"/>
        <item x="44"/>
        <item x="141"/>
        <item x="217"/>
        <item x="172"/>
        <item m="1" x="294"/>
        <item h="1" x="111"/>
        <item x="199"/>
        <item x="116"/>
        <item x="270"/>
        <item x="133"/>
        <item x="245"/>
        <item x="214"/>
        <item x="63"/>
        <item x="131"/>
        <item x="168"/>
        <item x="169"/>
        <item x="185"/>
        <item x="193"/>
        <item x="47"/>
        <item x="32"/>
        <item x="62"/>
        <item x="58"/>
        <item x="66"/>
        <item x="82"/>
        <item x="263"/>
        <item x="6"/>
        <item x="34"/>
        <item x="180"/>
        <item x="208"/>
        <item x="17"/>
        <item m="1" x="279"/>
        <item x="226"/>
        <item x="86"/>
        <item x="104"/>
        <item x="26"/>
        <item x="128"/>
        <item x="46"/>
        <item m="1" x="300"/>
        <item x="23"/>
        <item x="3"/>
        <item x="249"/>
        <item x="22"/>
        <item x="42"/>
        <item x="56"/>
        <item x="97"/>
        <item x="99"/>
        <item x="103"/>
        <item x="7"/>
        <item x="87"/>
        <item x="218"/>
        <item x="239"/>
        <item x="8"/>
        <item x="0"/>
        <item x="37"/>
        <item x="40"/>
        <item x="45"/>
        <item x="49"/>
        <item x="12"/>
        <item x="200"/>
        <item m="1" x="296"/>
        <item x="267"/>
        <item m="1" x="293"/>
        <item x="75"/>
        <item x="81"/>
        <item x="108"/>
        <item x="132"/>
        <item x="115"/>
        <item x="176"/>
        <item m="1" x="286"/>
        <item x="235"/>
        <item x="254"/>
        <item x="244"/>
        <item x="252"/>
        <item m="1" x="299"/>
        <item x="139"/>
        <item x="24"/>
        <item x="170"/>
        <item m="1" x="284"/>
        <item x="39"/>
        <item x="48"/>
        <item x="257"/>
        <item x="55"/>
        <item x="10"/>
        <item x="20"/>
        <item x="102"/>
        <item x="275"/>
        <item x="197"/>
        <item x="60"/>
        <item x="31"/>
        <item x="184"/>
        <item x="146"/>
        <item m="1" x="297"/>
        <item x="264"/>
        <item x="215"/>
        <item x="212"/>
        <item x="242"/>
        <item x="142"/>
        <item x="126"/>
        <item m="1" x="290"/>
        <item x="150"/>
        <item x="192"/>
        <item x="190"/>
        <item x="251"/>
        <item x="177"/>
        <item x="183"/>
        <item x="96"/>
        <item x="33"/>
        <item x="269"/>
        <item m="1" x="304"/>
        <item x="178"/>
        <item x="167"/>
        <item x="122"/>
        <item x="265"/>
        <item x="137"/>
        <item x="77"/>
        <item x="187"/>
        <item x="173"/>
        <item x="100"/>
        <item x="127"/>
        <item x="207"/>
        <item x="90"/>
        <item m="1" x="292"/>
        <item x="222"/>
        <item x="206"/>
        <item x="154"/>
        <item x="271"/>
        <item x="195"/>
        <item h="1" x="188"/>
        <item x="248"/>
        <item h="1" x="164"/>
        <item x="213"/>
        <item x="220"/>
        <item x="211"/>
        <item x="36"/>
        <item x="112"/>
        <item x="157"/>
        <item x="155"/>
        <item x="158"/>
        <item x="2"/>
        <item x="277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</pivotFields>
  <rowFields count="3">
    <field x="5"/>
    <field x="6"/>
    <field x="7"/>
  </rowFields>
  <rowItems count="47">
    <i>
      <x v="11"/>
    </i>
    <i r="1">
      <x v="13"/>
    </i>
    <i r="2">
      <x v="123"/>
    </i>
    <i r="1">
      <x v="70"/>
    </i>
    <i r="2">
      <x v="124"/>
    </i>
    <i>
      <x v="12"/>
    </i>
    <i r="1">
      <x v="40"/>
    </i>
    <i r="2">
      <x v="151"/>
    </i>
    <i r="1">
      <x v="48"/>
    </i>
    <i r="2">
      <x v="166"/>
    </i>
    <i>
      <x v="13"/>
    </i>
    <i r="1">
      <x v="13"/>
    </i>
    <i r="2">
      <x v="241"/>
    </i>
    <i>
      <x v="15"/>
    </i>
    <i r="1">
      <x v="22"/>
    </i>
    <i r="2">
      <x v="94"/>
    </i>
    <i r="2">
      <x v="95"/>
    </i>
    <i r="2">
      <x v="184"/>
    </i>
    <i>
      <x v="16"/>
    </i>
    <i r="1">
      <x v="2"/>
    </i>
    <i r="2">
      <x v="23"/>
    </i>
    <i r="2">
      <x v="25"/>
    </i>
    <i r="2">
      <x v="29"/>
    </i>
    <i r="1">
      <x v="7"/>
    </i>
    <i r="2">
      <x v="35"/>
    </i>
    <i r="1">
      <x v="8"/>
    </i>
    <i r="2">
      <x v="36"/>
    </i>
    <i r="1">
      <x v="15"/>
    </i>
    <i r="2">
      <x v="102"/>
    </i>
    <i r="1">
      <x v="27"/>
    </i>
    <i r="2">
      <x v="105"/>
    </i>
    <i r="1">
      <x v="30"/>
    </i>
    <i r="2">
      <x v="147"/>
    </i>
    <i r="2">
      <x v="148"/>
    </i>
    <i r="1">
      <x v="50"/>
    </i>
    <i r="2">
      <x v="202"/>
    </i>
    <i r="2">
      <x v="204"/>
    </i>
    <i r="1">
      <x v="52"/>
    </i>
    <i r="2">
      <x v="200"/>
    </i>
    <i r="1">
      <x v="56"/>
    </i>
    <i r="2">
      <x v="205"/>
    </i>
    <i r="1">
      <x v="57"/>
    </i>
    <i r="2">
      <x v="207"/>
    </i>
    <i>
      <x v="19"/>
    </i>
    <i r="1">
      <x v="67"/>
    </i>
    <i r="2">
      <x v="17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4">
    <pageField fld="0" item="0" hier="-1"/>
    <pageField fld="1" hier="-1"/>
    <pageField fld="2" hier="-1"/>
    <pageField fld="4" hier="-1"/>
  </pageFields>
  <dataFields count="4">
    <dataField name="Contar de Nome / Programa" fld="7" subtotal="count" baseField="0" baseItem="0"/>
    <dataField name="Soma de CAPACIDADE" fld="12" baseField="0" baseItem="0"/>
    <dataField name="Soma de GRATUITOS" fld="15" baseField="0" baseItem="0"/>
    <dataField name="Soma de PÚBLICO PRESENTE" fld="16" baseField="0" baseItem="0"/>
  </dataFields>
  <formats count="4">
    <format dxfId="3">
      <pivotArea collapsedLevelsAreSubtotals="1" fieldPosition="0">
        <references count="3">
          <reference field="5" count="1" selected="0">
            <x v="15"/>
          </reference>
          <reference field="6" count="1" selected="0">
            <x v="23"/>
          </reference>
          <reference field="7" count="2">
            <x v="293"/>
            <x v="295"/>
          </reference>
        </references>
      </pivotArea>
    </format>
    <format dxfId="2">
      <pivotArea dataOnly="0" labelOnly="1" fieldPosition="0">
        <references count="3">
          <reference field="5" count="1" selected="0">
            <x v="15"/>
          </reference>
          <reference field="6" count="1" selected="0">
            <x v="23"/>
          </reference>
          <reference field="7" count="2">
            <x v="293"/>
            <x v="295"/>
          </reference>
        </references>
      </pivotArea>
    </format>
    <format dxfId="1">
      <pivotArea collapsedLevelsAreSubtotals="1" fieldPosition="0">
        <references count="3">
          <reference field="5" count="1" selected="0">
            <x v="12"/>
          </reference>
          <reference field="6" count="1" selected="0">
            <x v="22"/>
          </reference>
          <reference field="7" count="1">
            <x v="171"/>
          </reference>
        </references>
      </pivotArea>
    </format>
    <format dxfId="0">
      <pivotArea dataOnly="0" labelOnly="1" fieldPosition="0">
        <references count="3">
          <reference field="5" count="1" selected="0">
            <x v="12"/>
          </reference>
          <reference field="6" count="1" selected="0">
            <x v="22"/>
          </reference>
          <reference field="7" count="1">
            <x v="171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outline="1" outlineData="1" multipleFieldFilters="0">
  <location ref="A8:E76" firstHeaderRow="1" firstDataRow="2" firstDataCol="1" rowPageCount="6" colPageCount="1"/>
  <pivotFields count="17">
    <pivotField axis="axisPage" showAll="0">
      <items count="4">
        <item x="0"/>
        <item x="1"/>
        <item x="2"/>
        <item t="default"/>
      </items>
    </pivotField>
    <pivotField axis="axisPage" showAll="0">
      <items count="14">
        <item x="4"/>
        <item x="5"/>
        <item x="6"/>
        <item x="7"/>
        <item x="8"/>
        <item x="9"/>
        <item x="10"/>
        <item x="11"/>
        <item x="0"/>
        <item x="1"/>
        <item x="2"/>
        <item x="3"/>
        <item x="12"/>
        <item t="default"/>
      </items>
    </pivotField>
    <pivotField axis="axisPage" multipleItemSelectionAllowed="1" showAll="0">
      <items count="6">
        <item x="2"/>
        <item x="3"/>
        <item x="0"/>
        <item x="1"/>
        <item h="1" x="4"/>
        <item t="default"/>
      </items>
    </pivotField>
    <pivotField showAll="0"/>
    <pivotField axis="axisPage" showAll="0">
      <items count="5">
        <item x="3"/>
        <item x="1"/>
        <item x="0"/>
        <item x="2"/>
        <item t="default"/>
      </items>
    </pivotField>
    <pivotField axis="axisPage" multipleItemSelectionAllowed="1" showAll="0">
      <items count="23">
        <item x="8"/>
        <item x="6"/>
        <item x="0"/>
        <item x="7"/>
        <item x="2"/>
        <item h="1" x="17"/>
        <item h="1" x="19"/>
        <item h="1" x="5"/>
        <item x="9"/>
        <item x="12"/>
        <item x="14"/>
        <item x="4"/>
        <item x="1"/>
        <item x="11"/>
        <item x="16"/>
        <item x="10"/>
        <item x="3"/>
        <item m="1" x="21"/>
        <item x="15"/>
        <item x="13"/>
        <item x="18"/>
        <item x="20"/>
        <item t="default"/>
      </items>
    </pivotField>
    <pivotField axis="axisRow" showAll="0">
      <items count="78">
        <item x="12"/>
        <item x="55"/>
        <item x="8"/>
        <item x="66"/>
        <item x="34"/>
        <item x="2"/>
        <item x="54"/>
        <item x="17"/>
        <item x="16"/>
        <item x="41"/>
        <item x="57"/>
        <item x="51"/>
        <item x="21"/>
        <item x="4"/>
        <item x="52"/>
        <item x="7"/>
        <item x="19"/>
        <item x="9"/>
        <item x="65"/>
        <item x="44"/>
        <item x="62"/>
        <item x="60"/>
        <item x="10"/>
        <item x="27"/>
        <item x="68"/>
        <item x="63"/>
        <item m="1" x="76"/>
        <item x="18"/>
        <item x="40"/>
        <item x="45"/>
        <item x="11"/>
        <item x="35"/>
        <item m="1" x="70"/>
        <item m="1" x="73"/>
        <item m="1" x="71"/>
        <item x="58"/>
        <item m="1" x="75"/>
        <item x="5"/>
        <item x="23"/>
        <item x="24"/>
        <item x="1"/>
        <item x="42"/>
        <item x="47"/>
        <item x="29"/>
        <item x="30"/>
        <item x="49"/>
        <item x="46"/>
        <item x="36"/>
        <item x="20"/>
        <item x="32"/>
        <item x="14"/>
        <item x="43"/>
        <item x="15"/>
        <item x="50"/>
        <item x="38"/>
        <item x="61"/>
        <item x="3"/>
        <item x="13"/>
        <item x="33"/>
        <item x="0"/>
        <item x="28"/>
        <item x="48"/>
        <item x="25"/>
        <item x="37"/>
        <item x="59"/>
        <item x="26"/>
        <item x="31"/>
        <item x="22"/>
        <item m="1" x="74"/>
        <item x="67"/>
        <item x="6"/>
        <item x="56"/>
        <item m="1" x="72"/>
        <item x="39"/>
        <item x="53"/>
        <item x="69"/>
        <item x="64"/>
        <item t="default"/>
      </items>
    </pivotField>
    <pivotField axis="axisRow" dataField="1" showAll="0">
      <items count="307">
        <item x="85"/>
        <item x="94"/>
        <item x="236"/>
        <item m="1" x="298"/>
        <item x="210"/>
        <item x="65"/>
        <item x="262"/>
        <item x="93"/>
        <item x="135"/>
        <item x="134"/>
        <item x="70"/>
        <item x="219"/>
        <item x="224"/>
        <item x="228"/>
        <item x="74"/>
        <item x="72"/>
        <item x="73"/>
        <item x="38"/>
        <item x="237"/>
        <item x="147"/>
        <item x="59"/>
        <item x="162"/>
        <item x="194"/>
        <item x="16"/>
        <item x="106"/>
        <item x="27"/>
        <item x="120"/>
        <item x="268"/>
        <item x="240"/>
        <item x="52"/>
        <item x="181"/>
        <item x="53"/>
        <item x="25"/>
        <item x="201"/>
        <item m="1" x="278"/>
        <item x="30"/>
        <item x="28"/>
        <item x="109"/>
        <item x="125"/>
        <item x="110"/>
        <item x="13"/>
        <item x="229"/>
        <item x="118"/>
        <item x="209"/>
        <item x="186"/>
        <item x="50"/>
        <item x="9"/>
        <item x="198"/>
        <item x="92"/>
        <item x="98"/>
        <item x="233"/>
        <item x="51"/>
        <item x="140"/>
        <item x="259"/>
        <item x="266"/>
        <item x="68"/>
        <item x="67"/>
        <item x="43"/>
        <item x="191"/>
        <item x="89"/>
        <item x="260"/>
        <item x="272"/>
        <item x="243"/>
        <item x="151"/>
        <item m="1" x="281"/>
        <item x="202"/>
        <item x="54"/>
        <item x="15"/>
        <item x="165"/>
        <item x="64"/>
        <item x="216"/>
        <item x="61"/>
        <item x="171"/>
        <item x="227"/>
        <item m="1" x="301"/>
        <item x="79"/>
        <item x="152"/>
        <item x="117"/>
        <item x="205"/>
        <item x="163"/>
        <item x="175"/>
        <item x="234"/>
        <item x="83"/>
        <item x="161"/>
        <item x="182"/>
        <item x="101"/>
        <item x="145"/>
        <item x="114"/>
        <item x="130"/>
        <item x="256"/>
        <item x="274"/>
        <item x="255"/>
        <item x="69"/>
        <item x="179"/>
        <item x="18"/>
        <item x="57"/>
        <item m="1" x="283"/>
        <item x="21"/>
        <item x="107"/>
        <item x="78"/>
        <item x="225"/>
        <item x="80"/>
        <item x="11"/>
        <item x="276"/>
        <item x="230"/>
        <item x="35"/>
        <item x="231"/>
        <item x="221"/>
        <item x="238"/>
        <item m="1" x="303"/>
        <item x="156"/>
        <item x="203"/>
        <item x="273"/>
        <item x="88"/>
        <item m="1" x="295"/>
        <item x="261"/>
        <item x="95"/>
        <item x="204"/>
        <item x="124"/>
        <item x="71"/>
        <item m="1" x="287"/>
        <item x="84"/>
        <item x="250"/>
        <item x="4"/>
        <item x="14"/>
        <item x="232"/>
        <item x="241"/>
        <item x="196"/>
        <item x="253"/>
        <item x="105"/>
        <item m="1" x="288"/>
        <item x="113"/>
        <item x="166"/>
        <item m="1" x="280"/>
        <item x="138"/>
        <item x="129"/>
        <item x="149"/>
        <item m="1" x="285"/>
        <item x="144"/>
        <item x="159"/>
        <item x="174"/>
        <item x="121"/>
        <item x="123"/>
        <item x="91"/>
        <item x="136"/>
        <item m="1" x="305"/>
        <item x="189"/>
        <item x="41"/>
        <item x="19"/>
        <item x="160"/>
        <item x="246"/>
        <item x="1"/>
        <item x="223"/>
        <item x="148"/>
        <item m="1" x="282"/>
        <item x="258"/>
        <item m="1" x="289"/>
        <item x="153"/>
        <item x="29"/>
        <item x="5"/>
        <item x="143"/>
        <item m="1" x="302"/>
        <item x="76"/>
        <item x="247"/>
        <item x="119"/>
        <item m="1" x="291"/>
        <item x="44"/>
        <item x="141"/>
        <item x="217"/>
        <item x="172"/>
        <item m="1" x="294"/>
        <item x="111"/>
        <item x="199"/>
        <item x="116"/>
        <item x="270"/>
        <item x="133"/>
        <item x="245"/>
        <item x="214"/>
        <item x="63"/>
        <item x="131"/>
        <item x="168"/>
        <item x="169"/>
        <item x="185"/>
        <item x="193"/>
        <item x="47"/>
        <item x="32"/>
        <item x="62"/>
        <item x="58"/>
        <item x="66"/>
        <item x="82"/>
        <item x="263"/>
        <item x="6"/>
        <item x="34"/>
        <item x="180"/>
        <item x="208"/>
        <item x="17"/>
        <item m="1" x="279"/>
        <item x="226"/>
        <item x="86"/>
        <item x="104"/>
        <item x="26"/>
        <item x="128"/>
        <item x="46"/>
        <item m="1" x="300"/>
        <item x="23"/>
        <item x="3"/>
        <item x="249"/>
        <item x="22"/>
        <item x="42"/>
        <item x="56"/>
        <item x="97"/>
        <item x="99"/>
        <item x="103"/>
        <item x="7"/>
        <item x="87"/>
        <item x="218"/>
        <item x="239"/>
        <item x="8"/>
        <item x="0"/>
        <item x="37"/>
        <item x="40"/>
        <item x="45"/>
        <item x="49"/>
        <item x="12"/>
        <item x="200"/>
        <item m="1" x="296"/>
        <item x="267"/>
        <item m="1" x="293"/>
        <item x="75"/>
        <item x="81"/>
        <item x="108"/>
        <item x="132"/>
        <item x="115"/>
        <item x="176"/>
        <item m="1" x="286"/>
        <item x="235"/>
        <item x="254"/>
        <item x="244"/>
        <item x="252"/>
        <item m="1" x="299"/>
        <item x="139"/>
        <item x="24"/>
        <item x="170"/>
        <item m="1" x="284"/>
        <item x="39"/>
        <item x="48"/>
        <item x="257"/>
        <item x="55"/>
        <item x="10"/>
        <item x="20"/>
        <item x="102"/>
        <item x="275"/>
        <item x="197"/>
        <item x="60"/>
        <item x="31"/>
        <item x="184"/>
        <item x="146"/>
        <item m="1" x="297"/>
        <item x="264"/>
        <item x="215"/>
        <item x="212"/>
        <item x="242"/>
        <item x="142"/>
        <item x="126"/>
        <item m="1" x="290"/>
        <item x="150"/>
        <item x="192"/>
        <item x="190"/>
        <item x="251"/>
        <item x="177"/>
        <item x="183"/>
        <item x="96"/>
        <item x="33"/>
        <item x="269"/>
        <item m="1" x="304"/>
        <item x="178"/>
        <item x="167"/>
        <item x="122"/>
        <item x="265"/>
        <item x="137"/>
        <item x="77"/>
        <item x="187"/>
        <item x="173"/>
        <item x="100"/>
        <item x="127"/>
        <item x="207"/>
        <item x="90"/>
        <item m="1" x="292"/>
        <item x="222"/>
        <item x="206"/>
        <item x="154"/>
        <item x="271"/>
        <item x="195"/>
        <item x="188"/>
        <item x="248"/>
        <item x="164"/>
        <item x="213"/>
        <item x="220"/>
        <item x="211"/>
        <item x="36"/>
        <item x="112"/>
        <item x="157"/>
        <item x="155"/>
        <item x="158"/>
        <item x="2"/>
        <item x="277"/>
        <item t="default"/>
      </items>
    </pivotField>
    <pivotField showAll="0"/>
    <pivotField showAll="0"/>
    <pivotField showAll="0"/>
    <pivotField axis="axisPage" showAll="0">
      <items count="28">
        <item x="2"/>
        <item x="18"/>
        <item x="12"/>
        <item m="1" x="26"/>
        <item x="4"/>
        <item x="23"/>
        <item x="11"/>
        <item x="3"/>
        <item x="9"/>
        <item x="16"/>
        <item x="10"/>
        <item x="7"/>
        <item x="14"/>
        <item x="19"/>
        <item x="20"/>
        <item x="5"/>
        <item x="1"/>
        <item x="8"/>
        <item x="6"/>
        <item x="17"/>
        <item x="21"/>
        <item x="0"/>
        <item x="13"/>
        <item x="15"/>
        <item m="1" x="25"/>
        <item x="22"/>
        <item x="24"/>
        <item t="default"/>
      </items>
    </pivotField>
    <pivotField dataField="1" showAll="0"/>
    <pivotField showAll="0"/>
    <pivotField showAll="0"/>
    <pivotField dataField="1" showAll="0"/>
    <pivotField dataField="1" showAll="0"/>
  </pivotFields>
  <rowFields count="2">
    <field x="6"/>
    <field x="7"/>
  </rowFields>
  <rowItems count="67">
    <i>
      <x v="2"/>
    </i>
    <i r="1">
      <x v="23"/>
    </i>
    <i r="1">
      <x v="25"/>
    </i>
    <i r="1">
      <x v="29"/>
    </i>
    <i>
      <x v="5"/>
    </i>
    <i r="1">
      <x v="31"/>
    </i>
    <i r="1">
      <x v="32"/>
    </i>
    <i>
      <x v="7"/>
    </i>
    <i r="1">
      <x v="35"/>
    </i>
    <i>
      <x v="8"/>
    </i>
    <i r="1">
      <x v="36"/>
    </i>
    <i>
      <x v="12"/>
    </i>
    <i r="1">
      <x v="45"/>
    </i>
    <i>
      <x v="13"/>
    </i>
    <i r="1">
      <x v="123"/>
    </i>
    <i r="1">
      <x v="241"/>
    </i>
    <i>
      <x v="15"/>
    </i>
    <i r="1">
      <x v="66"/>
    </i>
    <i r="1">
      <x v="102"/>
    </i>
    <i>
      <x v="16"/>
    </i>
    <i r="1">
      <x v="208"/>
    </i>
    <i>
      <x v="17"/>
    </i>
    <i r="1">
      <x v="5"/>
    </i>
    <i r="1">
      <x v="55"/>
    </i>
    <i r="1">
      <x v="195"/>
    </i>
    <i>
      <x v="22"/>
    </i>
    <i r="1">
      <x v="94"/>
    </i>
    <i r="1">
      <x v="95"/>
    </i>
    <i r="1">
      <x v="184"/>
    </i>
    <i>
      <x v="27"/>
    </i>
    <i r="1">
      <x v="105"/>
    </i>
    <i>
      <x v="30"/>
    </i>
    <i r="1">
      <x v="147"/>
    </i>
    <i r="1">
      <x v="148"/>
    </i>
    <i>
      <x v="40"/>
    </i>
    <i r="1">
      <x v="151"/>
    </i>
    <i r="1">
      <x v="187"/>
    </i>
    <i r="1">
      <x v="188"/>
    </i>
    <i r="1">
      <x v="191"/>
    </i>
    <i r="1">
      <x v="192"/>
    </i>
    <i>
      <x v="48"/>
    </i>
    <i r="1">
      <x v="166"/>
    </i>
    <i>
      <x v="50"/>
    </i>
    <i r="1">
      <x v="202"/>
    </i>
    <i r="1">
      <x v="204"/>
    </i>
    <i>
      <x v="52"/>
    </i>
    <i r="1">
      <x v="200"/>
    </i>
    <i>
      <x v="56"/>
    </i>
    <i r="1">
      <x v="205"/>
    </i>
    <i>
      <x v="57"/>
    </i>
    <i r="1">
      <x v="207"/>
    </i>
    <i>
      <x v="59"/>
    </i>
    <i r="1">
      <x v="185"/>
    </i>
    <i r="1">
      <x v="209"/>
    </i>
    <i r="1">
      <x v="213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>
      <x v="67"/>
    </i>
    <i r="1">
      <x v="178"/>
    </i>
    <i>
      <x v="70"/>
    </i>
    <i r="1">
      <x v="1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6">
    <pageField fld="0" item="0" hier="-1"/>
    <pageField fld="1" hier="-1"/>
    <pageField fld="2" hier="-1"/>
    <pageField fld="4" item="2" hier="-1"/>
    <pageField fld="5" hier="-1"/>
    <pageField fld="11" item="21" hier="-1"/>
  </pageFields>
  <dataFields count="4">
    <dataField name="Contar de Nome / Programa" fld="7" subtotal="count" baseField="0" baseItem="0"/>
    <dataField name="Soma de CAPACIDADE" fld="12" baseField="0" baseItem="0"/>
    <dataField name="Soma de GRATUITOS" fld="15" baseField="0" baseItem="0"/>
    <dataField name="Soma de PÚBLICO PRESENTE" fld="16" baseField="0" baseItem="0"/>
  </dataField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outline="1" outlineData="1" multipleFieldFilters="0">
  <location ref="A8:E22" firstHeaderRow="1" firstDataRow="2" firstDataCol="1" rowPageCount="6" colPageCount="1"/>
  <pivotFields count="17">
    <pivotField axis="axisPage" showAll="0">
      <items count="4">
        <item x="0"/>
        <item x="1"/>
        <item x="2"/>
        <item t="default"/>
      </items>
    </pivotField>
    <pivotField axis="axisPage" showAll="0">
      <items count="14">
        <item x="4"/>
        <item x="5"/>
        <item x="6"/>
        <item x="7"/>
        <item x="8"/>
        <item x="9"/>
        <item x="10"/>
        <item x="11"/>
        <item x="0"/>
        <item x="1"/>
        <item x="2"/>
        <item x="3"/>
        <item x="12"/>
        <item t="default"/>
      </items>
    </pivotField>
    <pivotField axis="axisPage" multipleItemSelectionAllowed="1" showAll="0">
      <items count="6">
        <item x="2"/>
        <item x="3"/>
        <item x="0"/>
        <item x="1"/>
        <item h="1" x="4"/>
        <item t="default"/>
      </items>
    </pivotField>
    <pivotField showAll="0"/>
    <pivotField axis="axisPage" showAll="0">
      <items count="5">
        <item x="3"/>
        <item x="1"/>
        <item x="0"/>
        <item x="2"/>
        <item t="default"/>
      </items>
    </pivotField>
    <pivotField axis="axisPage" multipleItemSelectionAllowed="1" showAll="0">
      <items count="23">
        <item x="8"/>
        <item x="6"/>
        <item x="0"/>
        <item x="7"/>
        <item x="2"/>
        <item h="1" x="17"/>
        <item h="1" x="19"/>
        <item h="1" x="5"/>
        <item h="1" x="9"/>
        <item x="12"/>
        <item x="14"/>
        <item h="1" x="4"/>
        <item h="1" x="1"/>
        <item h="1" x="11"/>
        <item x="16"/>
        <item x="10"/>
        <item x="3"/>
        <item m="1" x="21"/>
        <item x="15"/>
        <item x="13"/>
        <item x="18"/>
        <item x="20"/>
        <item t="default"/>
      </items>
    </pivotField>
    <pivotField axis="axisPage" multipleItemSelectionAllowed="1" showAll="0">
      <items count="78">
        <item h="1" x="12"/>
        <item h="1" x="55"/>
        <item h="1" x="8"/>
        <item h="1" x="66"/>
        <item h="1" x="34"/>
        <item h="1" x="2"/>
        <item h="1" x="54"/>
        <item h="1" x="17"/>
        <item h="1" x="16"/>
        <item h="1" x="41"/>
        <item h="1" x="57"/>
        <item h="1" x="51"/>
        <item h="1" x="21"/>
        <item h="1" x="4"/>
        <item h="1" x="52"/>
        <item h="1" x="7"/>
        <item x="19"/>
        <item x="9"/>
        <item h="1" x="65"/>
        <item h="1" x="44"/>
        <item h="1" x="62"/>
        <item h="1" x="60"/>
        <item h="1" x="10"/>
        <item h="1" x="27"/>
        <item h="1" x="68"/>
        <item h="1" x="63"/>
        <item h="1" m="1" x="76"/>
        <item h="1" x="18"/>
        <item h="1" x="40"/>
        <item h="1" x="45"/>
        <item h="1" x="11"/>
        <item h="1" x="35"/>
        <item h="1" m="1" x="70"/>
        <item h="1" m="1" x="73"/>
        <item h="1" m="1" x="71"/>
        <item h="1" x="58"/>
        <item h="1" m="1" x="75"/>
        <item h="1" x="5"/>
        <item h="1" x="23"/>
        <item h="1" x="24"/>
        <item h="1" x="1"/>
        <item h="1" x="42"/>
        <item h="1" x="47"/>
        <item h="1" x="29"/>
        <item h="1" x="30"/>
        <item h="1" x="49"/>
        <item h="1" x="46"/>
        <item h="1" x="36"/>
        <item h="1" x="20"/>
        <item h="1" x="32"/>
        <item h="1" x="14"/>
        <item h="1" x="43"/>
        <item h="1" x="15"/>
        <item h="1" x="50"/>
        <item h="1" x="38"/>
        <item h="1" x="61"/>
        <item h="1" x="3"/>
        <item h="1" x="13"/>
        <item h="1" x="33"/>
        <item x="0"/>
        <item x="28"/>
        <item x="48"/>
        <item x="25"/>
        <item x="37"/>
        <item x="59"/>
        <item x="26"/>
        <item x="31"/>
        <item h="1" x="22"/>
        <item h="1" m="1" x="74"/>
        <item h="1" x="67"/>
        <item h="1" x="6"/>
        <item h="1" x="56"/>
        <item h="1" m="1" x="72"/>
        <item h="1" x="39"/>
        <item h="1" x="53"/>
        <item h="1" x="69"/>
        <item x="64"/>
        <item t="default"/>
      </items>
    </pivotField>
    <pivotField axis="axisRow" dataField="1" showAll="0">
      <items count="307">
        <item x="85"/>
        <item x="94"/>
        <item x="236"/>
        <item m="1" x="298"/>
        <item x="210"/>
        <item x="65"/>
        <item x="262"/>
        <item x="93"/>
        <item x="135"/>
        <item x="134"/>
        <item x="70"/>
        <item x="219"/>
        <item x="224"/>
        <item x="228"/>
        <item x="74"/>
        <item x="72"/>
        <item x="73"/>
        <item x="38"/>
        <item x="237"/>
        <item x="147"/>
        <item x="59"/>
        <item x="162"/>
        <item x="194"/>
        <item x="16"/>
        <item x="106"/>
        <item x="27"/>
        <item x="120"/>
        <item x="268"/>
        <item x="240"/>
        <item x="52"/>
        <item x="181"/>
        <item x="53"/>
        <item x="25"/>
        <item x="201"/>
        <item m="1" x="278"/>
        <item x="30"/>
        <item x="28"/>
        <item x="109"/>
        <item x="125"/>
        <item x="110"/>
        <item x="13"/>
        <item x="229"/>
        <item x="118"/>
        <item x="209"/>
        <item x="186"/>
        <item x="50"/>
        <item x="9"/>
        <item x="198"/>
        <item x="92"/>
        <item x="98"/>
        <item x="233"/>
        <item x="51"/>
        <item x="140"/>
        <item x="259"/>
        <item x="266"/>
        <item x="68"/>
        <item x="67"/>
        <item x="43"/>
        <item x="191"/>
        <item x="89"/>
        <item x="260"/>
        <item x="272"/>
        <item x="243"/>
        <item x="151"/>
        <item m="1" x="281"/>
        <item x="202"/>
        <item x="54"/>
        <item x="15"/>
        <item x="165"/>
        <item x="64"/>
        <item x="216"/>
        <item x="61"/>
        <item x="171"/>
        <item x="227"/>
        <item m="1" x="301"/>
        <item x="79"/>
        <item x="152"/>
        <item x="117"/>
        <item x="205"/>
        <item x="163"/>
        <item x="175"/>
        <item x="234"/>
        <item x="83"/>
        <item x="161"/>
        <item x="182"/>
        <item x="101"/>
        <item x="145"/>
        <item x="114"/>
        <item x="130"/>
        <item x="256"/>
        <item x="274"/>
        <item x="255"/>
        <item x="69"/>
        <item x="179"/>
        <item x="18"/>
        <item x="57"/>
        <item m="1" x="283"/>
        <item x="21"/>
        <item x="107"/>
        <item x="78"/>
        <item x="225"/>
        <item x="80"/>
        <item x="11"/>
        <item x="276"/>
        <item x="230"/>
        <item x="35"/>
        <item x="231"/>
        <item x="221"/>
        <item x="238"/>
        <item m="1" x="303"/>
        <item x="156"/>
        <item x="203"/>
        <item x="273"/>
        <item x="88"/>
        <item m="1" x="295"/>
        <item x="261"/>
        <item x="95"/>
        <item x="204"/>
        <item x="124"/>
        <item x="71"/>
        <item m="1" x="287"/>
        <item x="84"/>
        <item x="250"/>
        <item x="4"/>
        <item x="14"/>
        <item x="232"/>
        <item x="241"/>
        <item x="196"/>
        <item x="253"/>
        <item x="105"/>
        <item m="1" x="288"/>
        <item x="113"/>
        <item x="166"/>
        <item m="1" x="280"/>
        <item x="138"/>
        <item x="129"/>
        <item x="149"/>
        <item m="1" x="285"/>
        <item x="144"/>
        <item x="159"/>
        <item x="174"/>
        <item x="121"/>
        <item x="123"/>
        <item x="91"/>
        <item x="136"/>
        <item m="1" x="305"/>
        <item x="189"/>
        <item x="41"/>
        <item x="19"/>
        <item x="160"/>
        <item x="246"/>
        <item x="1"/>
        <item x="223"/>
        <item x="148"/>
        <item m="1" x="282"/>
        <item x="258"/>
        <item m="1" x="289"/>
        <item x="153"/>
        <item x="29"/>
        <item x="5"/>
        <item x="143"/>
        <item m="1" x="302"/>
        <item x="76"/>
        <item x="247"/>
        <item x="119"/>
        <item m="1" x="291"/>
        <item x="44"/>
        <item x="141"/>
        <item x="217"/>
        <item x="172"/>
        <item m="1" x="294"/>
        <item x="111"/>
        <item x="199"/>
        <item x="116"/>
        <item x="270"/>
        <item x="133"/>
        <item x="245"/>
        <item x="214"/>
        <item x="63"/>
        <item x="131"/>
        <item x="168"/>
        <item x="169"/>
        <item x="185"/>
        <item x="193"/>
        <item x="47"/>
        <item x="32"/>
        <item x="62"/>
        <item x="58"/>
        <item x="66"/>
        <item x="82"/>
        <item x="263"/>
        <item x="6"/>
        <item x="34"/>
        <item x="180"/>
        <item x="208"/>
        <item x="17"/>
        <item m="1" x="279"/>
        <item x="226"/>
        <item x="86"/>
        <item x="104"/>
        <item x="26"/>
        <item x="128"/>
        <item x="46"/>
        <item m="1" x="300"/>
        <item x="23"/>
        <item x="3"/>
        <item x="249"/>
        <item x="22"/>
        <item x="42"/>
        <item x="56"/>
        <item x="97"/>
        <item x="99"/>
        <item x="103"/>
        <item x="7"/>
        <item x="87"/>
        <item x="218"/>
        <item x="239"/>
        <item x="8"/>
        <item x="0"/>
        <item x="37"/>
        <item x="40"/>
        <item x="45"/>
        <item x="49"/>
        <item x="12"/>
        <item x="200"/>
        <item m="1" x="296"/>
        <item x="267"/>
        <item m="1" x="293"/>
        <item x="75"/>
        <item x="81"/>
        <item x="108"/>
        <item x="132"/>
        <item x="115"/>
        <item x="176"/>
        <item m="1" x="286"/>
        <item x="235"/>
        <item x="254"/>
        <item x="244"/>
        <item x="252"/>
        <item m="1" x="299"/>
        <item x="139"/>
        <item x="24"/>
        <item x="170"/>
        <item m="1" x="284"/>
        <item x="39"/>
        <item x="48"/>
        <item x="257"/>
        <item x="55"/>
        <item x="10"/>
        <item x="20"/>
        <item x="102"/>
        <item x="275"/>
        <item x="197"/>
        <item x="60"/>
        <item x="31"/>
        <item x="184"/>
        <item x="146"/>
        <item m="1" x="297"/>
        <item x="264"/>
        <item x="215"/>
        <item x="212"/>
        <item x="242"/>
        <item x="142"/>
        <item x="126"/>
        <item m="1" x="290"/>
        <item x="150"/>
        <item x="192"/>
        <item x="190"/>
        <item x="251"/>
        <item x="177"/>
        <item x="183"/>
        <item x="96"/>
        <item x="33"/>
        <item x="269"/>
        <item m="1" x="304"/>
        <item x="178"/>
        <item x="167"/>
        <item x="122"/>
        <item x="265"/>
        <item x="137"/>
        <item x="77"/>
        <item x="187"/>
        <item x="173"/>
        <item x="100"/>
        <item x="127"/>
        <item x="207"/>
        <item x="90"/>
        <item m="1" x="292"/>
        <item x="222"/>
        <item x="206"/>
        <item x="154"/>
        <item x="271"/>
        <item x="195"/>
        <item x="188"/>
        <item x="248"/>
        <item x="164"/>
        <item x="213"/>
        <item x="220"/>
        <item x="211"/>
        <item x="36"/>
        <item x="112"/>
        <item x="157"/>
        <item x="155"/>
        <item x="158"/>
        <item x="2"/>
        <item x="277"/>
        <item t="default"/>
      </items>
    </pivotField>
    <pivotField showAll="0"/>
    <pivotField showAll="0"/>
    <pivotField showAll="0"/>
    <pivotField axis="axisRow" showAll="0">
      <items count="28">
        <item x="2"/>
        <item x="18"/>
        <item x="12"/>
        <item m="1" x="26"/>
        <item x="4"/>
        <item x="23"/>
        <item x="11"/>
        <item x="3"/>
        <item x="9"/>
        <item x="16"/>
        <item x="10"/>
        <item x="7"/>
        <item x="14"/>
        <item x="19"/>
        <item x="20"/>
        <item x="5"/>
        <item x="1"/>
        <item x="8"/>
        <item x="6"/>
        <item x="17"/>
        <item x="21"/>
        <item x="0"/>
        <item x="13"/>
        <item x="15"/>
        <item m="1" x="25"/>
        <item x="22"/>
        <item x="24"/>
        <item t="default"/>
      </items>
    </pivotField>
    <pivotField dataField="1" showAll="0"/>
    <pivotField showAll="0"/>
    <pivotField showAll="0"/>
    <pivotField dataField="1" showAll="0"/>
    <pivotField dataField="1" showAll="0"/>
  </pivotFields>
  <rowFields count="2">
    <field x="11"/>
    <field x="7"/>
  </rowFields>
  <rowItems count="13">
    <i>
      <x v="21"/>
    </i>
    <i r="1">
      <x v="55"/>
    </i>
    <i r="1">
      <x v="185"/>
    </i>
    <i r="1">
      <x v="209"/>
    </i>
    <i r="1">
      <x v="213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6">
    <pageField fld="0" item="0" hier="-1"/>
    <pageField fld="1" hier="-1"/>
    <pageField fld="2" hier="-1"/>
    <pageField fld="4" item="2" hier="-1"/>
    <pageField fld="5" hier="-1"/>
    <pageField fld="6" hier="-1"/>
  </pageFields>
  <dataFields count="4">
    <dataField name="Contar de Nome / Programa" fld="7" subtotal="count" baseField="0" baseItem="0"/>
    <dataField name="Soma de CAPACIDADE" fld="12" baseField="0" baseItem="0"/>
    <dataField name="Soma de GRATUITOS" fld="15" baseField="0" baseItem="0"/>
    <dataField name="Soma de PÚBLICO PRESENTE" fld="16" baseField="0" baseItem="0"/>
  </dataFields>
  <formats count="1">
    <format dxfId="9">
      <pivotArea type="all" dataOnly="0" outline="0" fieldPosition="0"/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outline="1" outlineData="1" multipleFieldFilters="0">
  <location ref="A8:E17" firstHeaderRow="1" firstDataRow="2" firstDataCol="1" rowPageCount="6" colPageCount="1"/>
  <pivotFields count="17">
    <pivotField axis="axisPage" showAll="0">
      <items count="4">
        <item x="0"/>
        <item x="1"/>
        <item x="2"/>
        <item t="default"/>
      </items>
    </pivotField>
    <pivotField axis="axisPage" showAll="0">
      <items count="14">
        <item x="4"/>
        <item x="5"/>
        <item x="6"/>
        <item x="7"/>
        <item x="8"/>
        <item x="9"/>
        <item x="10"/>
        <item x="11"/>
        <item x="0"/>
        <item x="1"/>
        <item x="2"/>
        <item x="3"/>
        <item x="12"/>
        <item t="default"/>
      </items>
    </pivotField>
    <pivotField axis="axisPage" multipleItemSelectionAllowed="1" showAll="0">
      <items count="6">
        <item x="2"/>
        <item x="3"/>
        <item x="0"/>
        <item x="1"/>
        <item h="1" x="4"/>
        <item t="default"/>
      </items>
    </pivotField>
    <pivotField showAll="0"/>
    <pivotField axis="axisPage" showAll="0">
      <items count="5">
        <item x="3"/>
        <item x="1"/>
        <item x="0"/>
        <item x="2"/>
        <item t="default"/>
      </items>
    </pivotField>
    <pivotField axis="axisPage" multipleItemSelectionAllowed="1" showAll="0">
      <items count="23">
        <item x="8"/>
        <item x="6"/>
        <item x="0"/>
        <item x="7"/>
        <item x="2"/>
        <item h="1" x="17"/>
        <item h="1" x="19"/>
        <item h="1" x="5"/>
        <item h="1" x="9"/>
        <item x="12"/>
        <item x="14"/>
        <item h="1" x="4"/>
        <item h="1" x="1"/>
        <item h="1" x="11"/>
        <item x="16"/>
        <item x="10"/>
        <item x="3"/>
        <item m="1" x="21"/>
        <item x="15"/>
        <item x="13"/>
        <item x="18"/>
        <item x="20"/>
        <item t="default"/>
      </items>
    </pivotField>
    <pivotField axis="axisPage" multipleItemSelectionAllowed="1" showAll="0">
      <items count="78">
        <item h="1" x="12"/>
        <item h="1" x="55"/>
        <item h="1" x="8"/>
        <item h="1" x="66"/>
        <item h="1" x="34"/>
        <item x="2"/>
        <item x="54"/>
        <item h="1" x="17"/>
        <item h="1" x="16"/>
        <item h="1" x="41"/>
        <item h="1" x="57"/>
        <item h="1" x="51"/>
        <item h="1" x="21"/>
        <item h="1" x="4"/>
        <item h="1" x="52"/>
        <item h="1" x="7"/>
        <item h="1" x="19"/>
        <item h="1" x="9"/>
        <item h="1" x="65"/>
        <item h="1" x="44"/>
        <item h="1" x="62"/>
        <item h="1" x="60"/>
        <item h="1" x="10"/>
        <item h="1" x="27"/>
        <item h="1" x="68"/>
        <item h="1" x="63"/>
        <item h="1" m="1" x="76"/>
        <item h="1" x="18"/>
        <item h="1" x="40"/>
        <item h="1" x="45"/>
        <item h="1" x="11"/>
        <item h="1" x="35"/>
        <item h="1" m="1" x="70"/>
        <item h="1" m="1" x="73"/>
        <item h="1" m="1" x="71"/>
        <item h="1" x="58"/>
        <item h="1" m="1" x="75"/>
        <item h="1" x="5"/>
        <item h="1" x="23"/>
        <item h="1" x="24"/>
        <item h="1" x="1"/>
        <item h="1" x="42"/>
        <item h="1" x="47"/>
        <item h="1" x="29"/>
        <item h="1" x="30"/>
        <item h="1" x="49"/>
        <item h="1" x="46"/>
        <item h="1" x="36"/>
        <item h="1" x="20"/>
        <item h="1" x="32"/>
        <item h="1" x="14"/>
        <item h="1" x="43"/>
        <item h="1" x="15"/>
        <item h="1" x="50"/>
        <item h="1" x="38"/>
        <item h="1" x="61"/>
        <item h="1" x="3"/>
        <item h="1" x="13"/>
        <item h="1" x="33"/>
        <item h="1" x="0"/>
        <item h="1" x="28"/>
        <item h="1" x="48"/>
        <item h="1" x="25"/>
        <item h="1" x="37"/>
        <item h="1" x="59"/>
        <item h="1" x="26"/>
        <item h="1" x="31"/>
        <item h="1" x="22"/>
        <item h="1" m="1" x="74"/>
        <item h="1" x="67"/>
        <item h="1" x="6"/>
        <item h="1" x="56"/>
        <item h="1" m="1" x="72"/>
        <item h="1" x="39"/>
        <item h="1" x="53"/>
        <item h="1" x="69"/>
        <item x="64"/>
        <item t="default"/>
      </items>
    </pivotField>
    <pivotField axis="axisRow" dataField="1" showAll="0">
      <items count="307">
        <item x="85"/>
        <item x="94"/>
        <item x="236"/>
        <item m="1" x="298"/>
        <item x="210"/>
        <item x="65"/>
        <item x="262"/>
        <item x="93"/>
        <item x="135"/>
        <item x="134"/>
        <item x="70"/>
        <item x="219"/>
        <item x="224"/>
        <item x="228"/>
        <item x="74"/>
        <item x="72"/>
        <item x="73"/>
        <item x="38"/>
        <item x="237"/>
        <item x="147"/>
        <item x="59"/>
        <item x="162"/>
        <item x="194"/>
        <item x="16"/>
        <item x="106"/>
        <item x="27"/>
        <item x="120"/>
        <item x="268"/>
        <item x="240"/>
        <item x="52"/>
        <item x="181"/>
        <item x="53"/>
        <item x="25"/>
        <item x="201"/>
        <item m="1" x="278"/>
        <item x="30"/>
        <item x="28"/>
        <item x="109"/>
        <item x="125"/>
        <item x="110"/>
        <item x="13"/>
        <item x="229"/>
        <item x="118"/>
        <item x="209"/>
        <item x="186"/>
        <item x="50"/>
        <item x="9"/>
        <item x="198"/>
        <item x="92"/>
        <item x="98"/>
        <item x="233"/>
        <item x="51"/>
        <item x="140"/>
        <item x="259"/>
        <item x="266"/>
        <item x="68"/>
        <item x="67"/>
        <item x="43"/>
        <item x="191"/>
        <item x="89"/>
        <item x="260"/>
        <item x="272"/>
        <item x="243"/>
        <item x="151"/>
        <item m="1" x="281"/>
        <item x="202"/>
        <item x="54"/>
        <item x="15"/>
        <item x="165"/>
        <item x="64"/>
        <item x="216"/>
        <item x="61"/>
        <item x="171"/>
        <item x="227"/>
        <item m="1" x="301"/>
        <item x="79"/>
        <item x="152"/>
        <item x="117"/>
        <item x="205"/>
        <item x="163"/>
        <item x="175"/>
        <item x="234"/>
        <item x="83"/>
        <item x="161"/>
        <item x="182"/>
        <item x="101"/>
        <item x="145"/>
        <item x="114"/>
        <item x="130"/>
        <item x="256"/>
        <item x="274"/>
        <item x="255"/>
        <item x="69"/>
        <item x="179"/>
        <item x="18"/>
        <item x="57"/>
        <item m="1" x="283"/>
        <item x="21"/>
        <item x="107"/>
        <item x="78"/>
        <item x="225"/>
        <item x="80"/>
        <item x="11"/>
        <item x="276"/>
        <item x="230"/>
        <item x="35"/>
        <item x="231"/>
        <item x="221"/>
        <item x="238"/>
        <item m="1" x="303"/>
        <item x="156"/>
        <item x="203"/>
        <item x="273"/>
        <item x="88"/>
        <item m="1" x="295"/>
        <item x="261"/>
        <item x="95"/>
        <item x="204"/>
        <item x="124"/>
        <item x="71"/>
        <item m="1" x="287"/>
        <item x="84"/>
        <item x="250"/>
        <item x="4"/>
        <item x="14"/>
        <item x="232"/>
        <item x="241"/>
        <item x="196"/>
        <item x="253"/>
        <item x="105"/>
        <item m="1" x="288"/>
        <item x="113"/>
        <item x="166"/>
        <item m="1" x="280"/>
        <item x="138"/>
        <item x="129"/>
        <item x="149"/>
        <item m="1" x="285"/>
        <item x="144"/>
        <item x="159"/>
        <item x="174"/>
        <item x="121"/>
        <item x="123"/>
        <item x="91"/>
        <item x="136"/>
        <item m="1" x="305"/>
        <item x="189"/>
        <item x="41"/>
        <item x="19"/>
        <item x="160"/>
        <item x="246"/>
        <item x="1"/>
        <item x="223"/>
        <item x="148"/>
        <item m="1" x="282"/>
        <item x="258"/>
        <item m="1" x="289"/>
        <item x="153"/>
        <item x="29"/>
        <item x="5"/>
        <item x="143"/>
        <item m="1" x="302"/>
        <item x="76"/>
        <item x="247"/>
        <item x="119"/>
        <item m="1" x="291"/>
        <item x="44"/>
        <item x="141"/>
        <item x="217"/>
        <item x="172"/>
        <item m="1" x="294"/>
        <item x="111"/>
        <item x="199"/>
        <item x="116"/>
        <item x="270"/>
        <item x="133"/>
        <item x="245"/>
        <item x="214"/>
        <item x="63"/>
        <item x="131"/>
        <item x="168"/>
        <item x="169"/>
        <item x="185"/>
        <item x="193"/>
        <item x="47"/>
        <item x="32"/>
        <item x="62"/>
        <item x="58"/>
        <item x="66"/>
        <item x="82"/>
        <item x="263"/>
        <item x="6"/>
        <item x="34"/>
        <item x="180"/>
        <item x="208"/>
        <item x="17"/>
        <item m="1" x="279"/>
        <item x="226"/>
        <item x="86"/>
        <item x="104"/>
        <item x="26"/>
        <item x="128"/>
        <item x="46"/>
        <item m="1" x="300"/>
        <item x="23"/>
        <item x="3"/>
        <item x="249"/>
        <item x="22"/>
        <item x="42"/>
        <item x="56"/>
        <item x="97"/>
        <item x="99"/>
        <item x="103"/>
        <item x="7"/>
        <item x="87"/>
        <item x="218"/>
        <item x="239"/>
        <item x="8"/>
        <item x="0"/>
        <item x="37"/>
        <item x="40"/>
        <item x="45"/>
        <item x="49"/>
        <item x="12"/>
        <item x="200"/>
        <item m="1" x="296"/>
        <item x="267"/>
        <item m="1" x="293"/>
        <item x="75"/>
        <item x="81"/>
        <item x="108"/>
        <item x="132"/>
        <item x="115"/>
        <item x="176"/>
        <item m="1" x="286"/>
        <item x="235"/>
        <item x="254"/>
        <item x="244"/>
        <item x="252"/>
        <item m="1" x="299"/>
        <item x="139"/>
        <item x="24"/>
        <item x="170"/>
        <item m="1" x="284"/>
        <item x="39"/>
        <item x="48"/>
        <item x="257"/>
        <item x="55"/>
        <item x="10"/>
        <item x="20"/>
        <item x="102"/>
        <item x="275"/>
        <item x="197"/>
        <item x="60"/>
        <item x="31"/>
        <item x="184"/>
        <item x="146"/>
        <item m="1" x="297"/>
        <item x="264"/>
        <item x="215"/>
        <item x="212"/>
        <item x="242"/>
        <item x="142"/>
        <item x="126"/>
        <item m="1" x="290"/>
        <item x="150"/>
        <item x="192"/>
        <item x="190"/>
        <item x="251"/>
        <item x="177"/>
        <item x="183"/>
        <item x="96"/>
        <item x="33"/>
        <item x="269"/>
        <item m="1" x="304"/>
        <item x="178"/>
        <item x="167"/>
        <item x="122"/>
        <item x="265"/>
        <item x="137"/>
        <item x="77"/>
        <item x="187"/>
        <item x="173"/>
        <item x="100"/>
        <item x="127"/>
        <item x="207"/>
        <item x="90"/>
        <item m="1" x="292"/>
        <item x="222"/>
        <item x="206"/>
        <item x="154"/>
        <item x="271"/>
        <item x="195"/>
        <item x="188"/>
        <item x="248"/>
        <item x="164"/>
        <item x="213"/>
        <item x="220"/>
        <item x="211"/>
        <item x="36"/>
        <item x="112"/>
        <item x="157"/>
        <item x="155"/>
        <item x="158"/>
        <item x="2"/>
        <item x="277"/>
        <item t="default"/>
      </items>
    </pivotField>
    <pivotField showAll="0"/>
    <pivotField showAll="0"/>
    <pivotField showAll="0"/>
    <pivotField axis="axisRow" showAll="0">
      <items count="28">
        <item x="2"/>
        <item x="18"/>
        <item x="12"/>
        <item m="1" x="26"/>
        <item x="4"/>
        <item x="23"/>
        <item x="11"/>
        <item x="3"/>
        <item x="9"/>
        <item x="16"/>
        <item x="10"/>
        <item x="7"/>
        <item x="14"/>
        <item x="19"/>
        <item x="20"/>
        <item x="5"/>
        <item x="1"/>
        <item x="8"/>
        <item x="6"/>
        <item x="17"/>
        <item x="21"/>
        <item x="0"/>
        <item x="13"/>
        <item x="15"/>
        <item m="1" x="25"/>
        <item x="22"/>
        <item x="24"/>
        <item t="default"/>
      </items>
    </pivotField>
    <pivotField dataField="1" showAll="0"/>
    <pivotField showAll="0"/>
    <pivotField showAll="0"/>
    <pivotField dataField="1" showAll="0"/>
    <pivotField dataField="1" showAll="0"/>
  </pivotFields>
  <rowFields count="2">
    <field x="11"/>
    <field x="7"/>
  </rowFields>
  <rowItems count="8">
    <i>
      <x v="15"/>
    </i>
    <i r="1">
      <x v="20"/>
    </i>
    <i>
      <x v="16"/>
    </i>
    <i r="1">
      <x v="304"/>
    </i>
    <i>
      <x v="21"/>
    </i>
    <i r="1">
      <x v="31"/>
    </i>
    <i r="1">
      <x v="3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6">
    <pageField fld="0" item="0" hier="-1"/>
    <pageField fld="1" hier="-1"/>
    <pageField fld="2" hier="-1"/>
    <pageField fld="4" item="2" hier="-1"/>
    <pageField fld="5" hier="-1"/>
    <pageField fld="6" hier="-1"/>
  </pageFields>
  <dataFields count="4">
    <dataField name="Contar de Nome / Programa" fld="7" subtotal="count" baseField="0" baseItem="0"/>
    <dataField name="Soma de CAPACIDADE" fld="12" baseField="0" baseItem="0"/>
    <dataField name="Soma de GRATUITOS" fld="15" baseField="0" baseItem="0"/>
    <dataField name="Soma de PÚBLICO PRESENTE" fld="16" baseField="0" baseItem="0"/>
  </dataFields>
  <formats count="1">
    <format dxfId="8">
      <pivotArea type="all" dataOnly="0" outline="0" fieldPosition="0"/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outline="1" outlineData="1" multipleFieldFilters="0">
  <location ref="A8:E14" firstHeaderRow="1" firstDataRow="2" firstDataCol="1" rowPageCount="6" colPageCount="1"/>
  <pivotFields count="17">
    <pivotField axis="axisPage" showAll="0">
      <items count="4">
        <item x="0"/>
        <item x="1"/>
        <item x="2"/>
        <item t="default"/>
      </items>
    </pivotField>
    <pivotField axis="axisPage" showAll="0">
      <items count="14">
        <item x="4"/>
        <item x="5"/>
        <item x="6"/>
        <item x="7"/>
        <item x="8"/>
        <item x="9"/>
        <item x="10"/>
        <item x="11"/>
        <item x="0"/>
        <item x="1"/>
        <item x="2"/>
        <item x="3"/>
        <item x="12"/>
        <item t="default"/>
      </items>
    </pivotField>
    <pivotField axis="axisPage" multipleItemSelectionAllowed="1" showAll="0">
      <items count="6">
        <item x="2"/>
        <item x="3"/>
        <item x="0"/>
        <item x="1"/>
        <item h="1" x="4"/>
        <item t="default"/>
      </items>
    </pivotField>
    <pivotField showAll="0"/>
    <pivotField axis="axisPage" showAll="0">
      <items count="5">
        <item x="3"/>
        <item x="1"/>
        <item x="0"/>
        <item x="2"/>
        <item t="default"/>
      </items>
    </pivotField>
    <pivotField axis="axisPage" multipleItemSelectionAllowed="1" showAll="0">
      <items count="23">
        <item x="8"/>
        <item x="6"/>
        <item x="0"/>
        <item x="7"/>
        <item x="2"/>
        <item h="1" x="17"/>
        <item h="1" x="19"/>
        <item h="1" x="5"/>
        <item x="9"/>
        <item x="12"/>
        <item x="14"/>
        <item h="1" x="4"/>
        <item h="1" x="1"/>
        <item h="1" x="11"/>
        <item x="16"/>
        <item x="10"/>
        <item x="3"/>
        <item m="1" x="21"/>
        <item x="15"/>
        <item x="13"/>
        <item x="18"/>
        <item x="20"/>
        <item t="default"/>
      </items>
    </pivotField>
    <pivotField axis="axisPage" multipleItemSelectionAllowed="1" showAll="0">
      <items count="78">
        <item h="1" x="12"/>
        <item h="1" x="55"/>
        <item h="1" x="8"/>
        <item h="1" x="66"/>
        <item h="1" x="34"/>
        <item h="1" x="2"/>
        <item h="1" x="54"/>
        <item h="1" x="17"/>
        <item h="1" x="16"/>
        <item h="1" x="41"/>
        <item h="1" x="57"/>
        <item h="1" x="51"/>
        <item h="1" x="21"/>
        <item h="1" x="4"/>
        <item h="1" x="52"/>
        <item h="1" x="7"/>
        <item h="1" x="19"/>
        <item x="9"/>
        <item h="1" x="65"/>
        <item h="1" x="44"/>
        <item h="1" x="62"/>
        <item h="1" x="60"/>
        <item h="1" x="10"/>
        <item h="1" x="27"/>
        <item h="1" x="68"/>
        <item h="1" x="63"/>
        <item h="1" m="1" x="76"/>
        <item h="1" x="18"/>
        <item h="1" x="40"/>
        <item h="1" x="45"/>
        <item h="1" x="11"/>
        <item h="1" x="35"/>
        <item h="1" m="1" x="70"/>
        <item h="1" m="1" x="73"/>
        <item h="1" m="1" x="71"/>
        <item h="1" x="58"/>
        <item h="1" m="1" x="75"/>
        <item h="1" x="5"/>
        <item h="1" x="23"/>
        <item h="1" x="24"/>
        <item h="1" x="1"/>
        <item h="1" x="42"/>
        <item h="1" x="47"/>
        <item h="1" x="29"/>
        <item h="1" x="30"/>
        <item h="1" x="49"/>
        <item h="1" x="46"/>
        <item h="1" x="36"/>
        <item h="1" x="20"/>
        <item h="1" x="32"/>
        <item h="1" x="14"/>
        <item h="1" x="43"/>
        <item h="1" x="15"/>
        <item h="1" x="50"/>
        <item h="1" x="38"/>
        <item h="1" x="61"/>
        <item h="1" x="3"/>
        <item h="1" x="13"/>
        <item h="1" x="33"/>
        <item h="1" x="0"/>
        <item h="1" x="28"/>
        <item h="1" x="48"/>
        <item x="25"/>
        <item x="37"/>
        <item x="59"/>
        <item x="26"/>
        <item x="31"/>
        <item h="1" x="22"/>
        <item h="1" m="1" x="74"/>
        <item h="1" x="67"/>
        <item h="1" x="6"/>
        <item h="1" x="56"/>
        <item h="1" m="1" x="72"/>
        <item h="1" x="39"/>
        <item h="1" x="53"/>
        <item h="1" x="69"/>
        <item h="1" x="64"/>
        <item t="default"/>
      </items>
    </pivotField>
    <pivotField axis="axisRow" dataField="1" showAll="0">
      <items count="307">
        <item x="85"/>
        <item x="94"/>
        <item x="236"/>
        <item m="1" x="298"/>
        <item x="210"/>
        <item x="65"/>
        <item x="262"/>
        <item x="93"/>
        <item x="135"/>
        <item x="134"/>
        <item x="70"/>
        <item x="219"/>
        <item x="224"/>
        <item x="228"/>
        <item x="74"/>
        <item x="72"/>
        <item x="73"/>
        <item x="38"/>
        <item x="237"/>
        <item x="147"/>
        <item x="59"/>
        <item x="162"/>
        <item x="194"/>
        <item x="16"/>
        <item x="106"/>
        <item x="27"/>
        <item x="120"/>
        <item x="268"/>
        <item x="240"/>
        <item x="52"/>
        <item x="181"/>
        <item x="53"/>
        <item x="25"/>
        <item x="201"/>
        <item m="1" x="278"/>
        <item x="30"/>
        <item x="28"/>
        <item x="109"/>
        <item x="125"/>
        <item x="110"/>
        <item x="13"/>
        <item x="229"/>
        <item x="118"/>
        <item x="209"/>
        <item x="186"/>
        <item x="50"/>
        <item x="9"/>
        <item x="198"/>
        <item x="92"/>
        <item x="98"/>
        <item x="233"/>
        <item x="51"/>
        <item x="140"/>
        <item x="259"/>
        <item x="266"/>
        <item x="68"/>
        <item x="67"/>
        <item x="43"/>
        <item x="191"/>
        <item x="89"/>
        <item x="260"/>
        <item x="272"/>
        <item x="243"/>
        <item x="151"/>
        <item m="1" x="281"/>
        <item x="202"/>
        <item x="54"/>
        <item x="15"/>
        <item x="165"/>
        <item x="64"/>
        <item x="216"/>
        <item x="61"/>
        <item x="171"/>
        <item x="227"/>
        <item m="1" x="301"/>
        <item x="79"/>
        <item x="152"/>
        <item x="117"/>
        <item x="205"/>
        <item x="163"/>
        <item x="175"/>
        <item x="234"/>
        <item x="83"/>
        <item x="161"/>
        <item x="182"/>
        <item x="101"/>
        <item x="145"/>
        <item x="114"/>
        <item x="130"/>
        <item x="256"/>
        <item x="274"/>
        <item x="255"/>
        <item x="69"/>
        <item x="179"/>
        <item x="18"/>
        <item x="57"/>
        <item m="1" x="283"/>
        <item x="21"/>
        <item x="107"/>
        <item x="78"/>
        <item x="225"/>
        <item x="80"/>
        <item x="11"/>
        <item x="276"/>
        <item x="230"/>
        <item x="35"/>
        <item x="231"/>
        <item x="221"/>
        <item x="238"/>
        <item m="1" x="303"/>
        <item x="156"/>
        <item x="203"/>
        <item x="273"/>
        <item x="88"/>
        <item m="1" x="295"/>
        <item x="261"/>
        <item x="95"/>
        <item x="204"/>
        <item x="124"/>
        <item x="71"/>
        <item m="1" x="287"/>
        <item x="84"/>
        <item x="250"/>
        <item x="4"/>
        <item x="14"/>
        <item x="232"/>
        <item x="241"/>
        <item x="196"/>
        <item x="253"/>
        <item x="105"/>
        <item m="1" x="288"/>
        <item x="113"/>
        <item x="166"/>
        <item m="1" x="280"/>
        <item x="138"/>
        <item x="129"/>
        <item x="149"/>
        <item m="1" x="285"/>
        <item x="144"/>
        <item x="159"/>
        <item x="174"/>
        <item x="121"/>
        <item x="123"/>
        <item x="91"/>
        <item x="136"/>
        <item m="1" x="305"/>
        <item x="189"/>
        <item x="41"/>
        <item x="19"/>
        <item x="160"/>
        <item x="246"/>
        <item x="1"/>
        <item x="223"/>
        <item x="148"/>
        <item m="1" x="282"/>
        <item x="258"/>
        <item m="1" x="289"/>
        <item x="153"/>
        <item x="29"/>
        <item x="5"/>
        <item x="143"/>
        <item m="1" x="302"/>
        <item x="76"/>
        <item x="247"/>
        <item x="119"/>
        <item m="1" x="291"/>
        <item x="44"/>
        <item x="141"/>
        <item x="217"/>
        <item x="172"/>
        <item m="1" x="294"/>
        <item x="111"/>
        <item x="199"/>
        <item x="116"/>
        <item x="270"/>
        <item x="133"/>
        <item x="245"/>
        <item x="214"/>
        <item x="63"/>
        <item x="131"/>
        <item x="168"/>
        <item x="169"/>
        <item x="185"/>
        <item x="193"/>
        <item x="47"/>
        <item x="32"/>
        <item x="62"/>
        <item x="58"/>
        <item x="66"/>
        <item x="82"/>
        <item x="263"/>
        <item x="6"/>
        <item x="34"/>
        <item x="180"/>
        <item x="208"/>
        <item x="17"/>
        <item m="1" x="279"/>
        <item x="226"/>
        <item x="86"/>
        <item x="104"/>
        <item x="26"/>
        <item x="128"/>
        <item x="46"/>
        <item m="1" x="300"/>
        <item x="23"/>
        <item x="3"/>
        <item x="249"/>
        <item x="22"/>
        <item x="42"/>
        <item x="56"/>
        <item x="97"/>
        <item x="99"/>
        <item x="103"/>
        <item x="7"/>
        <item x="87"/>
        <item x="218"/>
        <item x="239"/>
        <item x="8"/>
        <item x="0"/>
        <item x="37"/>
        <item x="40"/>
        <item x="45"/>
        <item x="49"/>
        <item x="12"/>
        <item x="200"/>
        <item m="1" x="296"/>
        <item x="267"/>
        <item m="1" x="293"/>
        <item x="75"/>
        <item x="81"/>
        <item x="108"/>
        <item x="132"/>
        <item x="115"/>
        <item x="176"/>
        <item m="1" x="286"/>
        <item x="235"/>
        <item x="254"/>
        <item x="244"/>
        <item x="252"/>
        <item m="1" x="299"/>
        <item x="139"/>
        <item x="24"/>
        <item x="170"/>
        <item m="1" x="284"/>
        <item x="39"/>
        <item x="48"/>
        <item x="257"/>
        <item x="55"/>
        <item x="10"/>
        <item x="20"/>
        <item x="102"/>
        <item x="275"/>
        <item x="197"/>
        <item x="60"/>
        <item x="31"/>
        <item x="184"/>
        <item x="146"/>
        <item m="1" x="297"/>
        <item x="264"/>
        <item x="215"/>
        <item x="212"/>
        <item x="242"/>
        <item x="142"/>
        <item x="126"/>
        <item m="1" x="290"/>
        <item x="150"/>
        <item x="192"/>
        <item x="190"/>
        <item x="251"/>
        <item x="177"/>
        <item x="183"/>
        <item x="96"/>
        <item x="33"/>
        <item x="269"/>
        <item m="1" x="304"/>
        <item x="178"/>
        <item x="167"/>
        <item x="122"/>
        <item x="265"/>
        <item x="137"/>
        <item x="77"/>
        <item x="187"/>
        <item x="173"/>
        <item x="100"/>
        <item x="127"/>
        <item x="207"/>
        <item x="90"/>
        <item m="1" x="292"/>
        <item x="222"/>
        <item x="206"/>
        <item x="154"/>
        <item x="271"/>
        <item x="195"/>
        <item x="188"/>
        <item x="248"/>
        <item x="164"/>
        <item x="213"/>
        <item x="220"/>
        <item x="211"/>
        <item x="36"/>
        <item x="112"/>
        <item x="157"/>
        <item x="155"/>
        <item x="158"/>
        <item x="2"/>
        <item x="277"/>
        <item t="default"/>
      </items>
    </pivotField>
    <pivotField showAll="0"/>
    <pivotField showAll="0"/>
    <pivotField showAll="0"/>
    <pivotField axis="axisRow" showAll="0">
      <items count="28">
        <item x="2"/>
        <item x="18"/>
        <item x="12"/>
        <item m="1" x="26"/>
        <item x="4"/>
        <item x="23"/>
        <item x="11"/>
        <item x="3"/>
        <item x="9"/>
        <item x="16"/>
        <item x="10"/>
        <item x="7"/>
        <item x="14"/>
        <item x="19"/>
        <item x="20"/>
        <item x="5"/>
        <item x="1"/>
        <item x="8"/>
        <item x="6"/>
        <item x="17"/>
        <item x="21"/>
        <item x="0"/>
        <item x="13"/>
        <item x="15"/>
        <item m="1" x="25"/>
        <item x="22"/>
        <item x="24"/>
        <item t="default"/>
      </items>
    </pivotField>
    <pivotField dataField="1" showAll="0"/>
    <pivotField showAll="0"/>
    <pivotField showAll="0"/>
    <pivotField dataField="1" showAll="0"/>
    <pivotField dataField="1" showAll="0"/>
  </pivotFields>
  <rowFields count="2">
    <field x="11"/>
    <field x="7"/>
  </rowFields>
  <rowItems count="5">
    <i>
      <x v="21"/>
    </i>
    <i r="1">
      <x v="5"/>
    </i>
    <i r="1">
      <x v="55"/>
    </i>
    <i r="1">
      <x v="19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6">
    <pageField fld="0" item="0" hier="-1"/>
    <pageField fld="1" hier="-1"/>
    <pageField fld="2" hier="-1"/>
    <pageField fld="4" item="2" hier="-1"/>
    <pageField fld="5" hier="-1"/>
    <pageField fld="6" hier="-1"/>
  </pageFields>
  <dataFields count="4">
    <dataField name="Contar de Nome / Programa" fld="7" subtotal="count" baseField="0" baseItem="0"/>
    <dataField name="Soma de CAPACIDADE" fld="12" baseField="0" baseItem="0"/>
    <dataField name="Soma de GRATUITOS" fld="15" baseField="0" baseItem="0"/>
    <dataField name="Soma de PÚBLICO PRESENTE" fld="16" baseField="0" baseItem="0"/>
  </dataFields>
  <formats count="1">
    <format dxfId="7">
      <pivotArea type="all" dataOnly="0" outline="0" fieldPosition="0"/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outline="1" outlineData="1" multipleFieldFilters="0">
  <location ref="A8:E23" firstHeaderRow="1" firstDataRow="2" firstDataCol="1" rowPageCount="6" colPageCount="1"/>
  <pivotFields count="17">
    <pivotField axis="axisPage" showAll="0">
      <items count="4">
        <item x="0"/>
        <item x="1"/>
        <item x="2"/>
        <item t="default"/>
      </items>
    </pivotField>
    <pivotField axis="axisPage" showAll="0">
      <items count="14">
        <item x="4"/>
        <item x="5"/>
        <item x="6"/>
        <item x="7"/>
        <item x="8"/>
        <item x="9"/>
        <item x="10"/>
        <item x="11"/>
        <item x="0"/>
        <item x="1"/>
        <item x="2"/>
        <item x="3"/>
        <item x="12"/>
        <item t="default"/>
      </items>
    </pivotField>
    <pivotField axis="axisPage" multipleItemSelectionAllowed="1" showAll="0">
      <items count="6">
        <item x="2"/>
        <item x="3"/>
        <item x="0"/>
        <item x="1"/>
        <item h="1" x="4"/>
        <item t="default"/>
      </items>
    </pivotField>
    <pivotField showAll="0"/>
    <pivotField axis="axisPage" showAll="0">
      <items count="5">
        <item x="3"/>
        <item x="1"/>
        <item x="0"/>
        <item x="2"/>
        <item t="default"/>
      </items>
    </pivotField>
    <pivotField axis="axisPage" multipleItemSelectionAllowed="1" showAll="0">
      <items count="23">
        <item x="8"/>
        <item x="6"/>
        <item x="0"/>
        <item x="7"/>
        <item x="2"/>
        <item h="1" x="17"/>
        <item h="1" x="19"/>
        <item h="1" x="5"/>
        <item x="9"/>
        <item x="12"/>
        <item x="14"/>
        <item h="1" x="4"/>
        <item h="1" x="1"/>
        <item h="1" x="11"/>
        <item x="16"/>
        <item x="10"/>
        <item x="3"/>
        <item m="1" x="21"/>
        <item x="15"/>
        <item x="13"/>
        <item x="18"/>
        <item x="20"/>
        <item t="default"/>
      </items>
    </pivotField>
    <pivotField axis="axisPage" multipleItemSelectionAllowed="1" showAll="0">
      <items count="78">
        <item h="1" x="12"/>
        <item h="1" x="55"/>
        <item h="1" x="8"/>
        <item h="1" x="66"/>
        <item h="1" x="34"/>
        <item h="1" x="2"/>
        <item h="1" x="54"/>
        <item h="1" x="17"/>
        <item h="1" x="16"/>
        <item h="1" x="41"/>
        <item h="1" x="57"/>
        <item h="1" x="51"/>
        <item h="1" x="21"/>
        <item h="1" x="4"/>
        <item h="1" x="52"/>
        <item x="7"/>
        <item x="19"/>
        <item h="1" x="9"/>
        <item h="1" x="65"/>
        <item h="1" x="44"/>
        <item h="1" x="62"/>
        <item h="1" x="60"/>
        <item h="1" x="10"/>
        <item h="1" x="27"/>
        <item x="68"/>
        <item h="1" x="63"/>
        <item h="1" m="1" x="76"/>
        <item h="1" x="18"/>
        <item h="1" x="40"/>
        <item h="1" x="45"/>
        <item h="1" x="11"/>
        <item h="1" x="35"/>
        <item h="1" m="1" x="70"/>
        <item h="1" m="1" x="73"/>
        <item h="1" m="1" x="71"/>
        <item h="1" x="58"/>
        <item h="1" m="1" x="75"/>
        <item h="1" x="5"/>
        <item h="1" x="23"/>
        <item h="1" x="24"/>
        <item h="1" x="1"/>
        <item h="1" x="42"/>
        <item x="47"/>
        <item h="1" x="29"/>
        <item h="1" x="30"/>
        <item h="1" x="49"/>
        <item h="1" x="46"/>
        <item h="1" x="36"/>
        <item h="1" x="20"/>
        <item h="1" x="32"/>
        <item h="1" x="14"/>
        <item h="1" x="43"/>
        <item h="1" x="15"/>
        <item h="1" x="50"/>
        <item h="1" x="38"/>
        <item h="1" x="61"/>
        <item h="1" x="3"/>
        <item h="1" x="13"/>
        <item h="1" x="33"/>
        <item h="1" x="0"/>
        <item x="28"/>
        <item x="48"/>
        <item h="1" x="25"/>
        <item h="1" x="37"/>
        <item x="59"/>
        <item x="26"/>
        <item x="31"/>
        <item h="1" x="22"/>
        <item h="1" m="1" x="74"/>
        <item h="1" x="67"/>
        <item h="1" x="6"/>
        <item h="1" x="56"/>
        <item h="1" m="1" x="72"/>
        <item h="1" x="39"/>
        <item h="1" x="53"/>
        <item h="1" x="69"/>
        <item h="1" x="64"/>
        <item t="default"/>
      </items>
    </pivotField>
    <pivotField axis="axisRow" dataField="1" showAll="0">
      <items count="307">
        <item x="85"/>
        <item x="94"/>
        <item x="236"/>
        <item m="1" x="298"/>
        <item x="210"/>
        <item x="65"/>
        <item x="262"/>
        <item x="93"/>
        <item x="135"/>
        <item x="134"/>
        <item x="70"/>
        <item x="219"/>
        <item x="224"/>
        <item x="228"/>
        <item x="74"/>
        <item x="72"/>
        <item x="73"/>
        <item x="38"/>
        <item x="237"/>
        <item x="147"/>
        <item x="59"/>
        <item x="162"/>
        <item x="194"/>
        <item x="16"/>
        <item x="106"/>
        <item x="27"/>
        <item x="120"/>
        <item x="268"/>
        <item x="240"/>
        <item x="52"/>
        <item x="181"/>
        <item x="53"/>
        <item x="25"/>
        <item x="201"/>
        <item m="1" x="278"/>
        <item x="30"/>
        <item x="28"/>
        <item x="109"/>
        <item x="125"/>
        <item x="110"/>
        <item x="13"/>
        <item x="229"/>
        <item x="118"/>
        <item x="209"/>
        <item x="186"/>
        <item x="50"/>
        <item x="9"/>
        <item x="198"/>
        <item x="92"/>
        <item x="98"/>
        <item x="233"/>
        <item x="51"/>
        <item x="140"/>
        <item x="259"/>
        <item x="266"/>
        <item x="68"/>
        <item x="67"/>
        <item x="43"/>
        <item x="191"/>
        <item x="89"/>
        <item x="260"/>
        <item x="272"/>
        <item x="243"/>
        <item x="151"/>
        <item m="1" x="281"/>
        <item x="202"/>
        <item x="54"/>
        <item x="15"/>
        <item x="165"/>
        <item x="64"/>
        <item x="216"/>
        <item x="61"/>
        <item x="171"/>
        <item x="227"/>
        <item m="1" x="301"/>
        <item x="79"/>
        <item x="152"/>
        <item x="117"/>
        <item x="205"/>
        <item x="163"/>
        <item x="175"/>
        <item x="234"/>
        <item x="83"/>
        <item x="161"/>
        <item x="182"/>
        <item x="101"/>
        <item x="145"/>
        <item x="114"/>
        <item x="130"/>
        <item x="256"/>
        <item x="274"/>
        <item x="255"/>
        <item x="69"/>
        <item x="179"/>
        <item x="18"/>
        <item x="57"/>
        <item m="1" x="283"/>
        <item x="21"/>
        <item x="107"/>
        <item x="78"/>
        <item x="225"/>
        <item x="80"/>
        <item x="11"/>
        <item x="276"/>
        <item x="230"/>
        <item x="35"/>
        <item x="231"/>
        <item x="221"/>
        <item x="238"/>
        <item m="1" x="303"/>
        <item x="156"/>
        <item x="203"/>
        <item x="273"/>
        <item x="88"/>
        <item m="1" x="295"/>
        <item x="261"/>
        <item x="95"/>
        <item x="204"/>
        <item x="124"/>
        <item x="71"/>
        <item m="1" x="287"/>
        <item x="84"/>
        <item x="250"/>
        <item x="4"/>
        <item x="14"/>
        <item x="232"/>
        <item x="241"/>
        <item x="196"/>
        <item x="253"/>
        <item x="105"/>
        <item m="1" x="288"/>
        <item x="113"/>
        <item x="166"/>
        <item m="1" x="280"/>
        <item x="138"/>
        <item x="129"/>
        <item x="149"/>
        <item m="1" x="285"/>
        <item x="144"/>
        <item x="159"/>
        <item x="174"/>
        <item x="121"/>
        <item x="123"/>
        <item x="91"/>
        <item x="136"/>
        <item m="1" x="305"/>
        <item x="189"/>
        <item x="41"/>
        <item x="19"/>
        <item x="160"/>
        <item x="246"/>
        <item x="1"/>
        <item x="223"/>
        <item x="148"/>
        <item m="1" x="282"/>
        <item x="258"/>
        <item m="1" x="289"/>
        <item x="153"/>
        <item x="29"/>
        <item x="5"/>
        <item x="143"/>
        <item m="1" x="302"/>
        <item x="76"/>
        <item x="247"/>
        <item x="119"/>
        <item m="1" x="291"/>
        <item x="44"/>
        <item x="141"/>
        <item x="217"/>
        <item x="172"/>
        <item m="1" x="294"/>
        <item x="111"/>
        <item x="199"/>
        <item x="116"/>
        <item x="270"/>
        <item x="133"/>
        <item x="245"/>
        <item x="214"/>
        <item x="63"/>
        <item x="131"/>
        <item x="168"/>
        <item x="169"/>
        <item x="185"/>
        <item x="193"/>
        <item x="47"/>
        <item x="32"/>
        <item x="62"/>
        <item x="58"/>
        <item x="66"/>
        <item x="82"/>
        <item x="263"/>
        <item x="6"/>
        <item x="34"/>
        <item x="180"/>
        <item x="208"/>
        <item x="17"/>
        <item m="1" x="279"/>
        <item x="226"/>
        <item x="86"/>
        <item x="104"/>
        <item x="26"/>
        <item x="128"/>
        <item x="46"/>
        <item m="1" x="300"/>
        <item x="23"/>
        <item x="3"/>
        <item x="249"/>
        <item x="22"/>
        <item x="42"/>
        <item x="56"/>
        <item x="97"/>
        <item x="99"/>
        <item x="103"/>
        <item x="7"/>
        <item x="87"/>
        <item x="218"/>
        <item x="239"/>
        <item x="8"/>
        <item x="0"/>
        <item x="37"/>
        <item x="40"/>
        <item x="45"/>
        <item x="49"/>
        <item x="12"/>
        <item x="200"/>
        <item m="1" x="296"/>
        <item x="267"/>
        <item m="1" x="293"/>
        <item x="75"/>
        <item x="81"/>
        <item x="108"/>
        <item x="132"/>
        <item x="115"/>
        <item x="176"/>
        <item m="1" x="286"/>
        <item x="235"/>
        <item x="254"/>
        <item x="244"/>
        <item x="252"/>
        <item m="1" x="299"/>
        <item x="139"/>
        <item x="24"/>
        <item x="170"/>
        <item m="1" x="284"/>
        <item x="39"/>
        <item x="48"/>
        <item x="257"/>
        <item x="55"/>
        <item x="10"/>
        <item x="20"/>
        <item x="102"/>
        <item x="275"/>
        <item x="197"/>
        <item x="60"/>
        <item x="31"/>
        <item x="184"/>
        <item x="146"/>
        <item m="1" x="297"/>
        <item x="264"/>
        <item x="215"/>
        <item x="212"/>
        <item x="242"/>
        <item x="142"/>
        <item x="126"/>
        <item m="1" x="290"/>
        <item x="150"/>
        <item x="192"/>
        <item x="190"/>
        <item x="251"/>
        <item x="177"/>
        <item x="183"/>
        <item x="96"/>
        <item x="33"/>
        <item x="269"/>
        <item m="1" x="304"/>
        <item x="178"/>
        <item x="167"/>
        <item x="122"/>
        <item x="265"/>
        <item x="137"/>
        <item x="77"/>
        <item x="187"/>
        <item x="173"/>
        <item x="100"/>
        <item x="127"/>
        <item x="207"/>
        <item x="90"/>
        <item m="1" x="292"/>
        <item x="222"/>
        <item x="206"/>
        <item x="154"/>
        <item x="271"/>
        <item x="195"/>
        <item x="188"/>
        <item x="248"/>
        <item x="164"/>
        <item x="213"/>
        <item x="220"/>
        <item x="211"/>
        <item x="36"/>
        <item x="112"/>
        <item x="157"/>
        <item x="155"/>
        <item x="158"/>
        <item x="2"/>
        <item x="277"/>
        <item t="default"/>
      </items>
    </pivotField>
    <pivotField showAll="0"/>
    <pivotField showAll="0"/>
    <pivotField showAll="0"/>
    <pivotField axis="axisRow" multipleItemSelectionAllowed="1" showAll="0">
      <items count="28">
        <item x="2"/>
        <item x="18"/>
        <item x="12"/>
        <item m="1" x="26"/>
        <item x="4"/>
        <item x="23"/>
        <item x="11"/>
        <item x="3"/>
        <item x="9"/>
        <item x="16"/>
        <item x="10"/>
        <item x="7"/>
        <item x="14"/>
        <item x="19"/>
        <item x="20"/>
        <item x="5"/>
        <item x="1"/>
        <item x="8"/>
        <item x="6"/>
        <item x="17"/>
        <item x="21"/>
        <item x="0"/>
        <item x="13"/>
        <item x="15"/>
        <item m="1" x="25"/>
        <item x="22"/>
        <item x="24"/>
        <item t="default"/>
      </items>
    </pivotField>
    <pivotField dataField="1" showAll="0"/>
    <pivotField showAll="0"/>
    <pivotField showAll="0"/>
    <pivotField dataField="1" showAll="0"/>
    <pivotField dataField="1" showAll="0"/>
  </pivotFields>
  <rowFields count="2">
    <field x="11"/>
    <field x="7"/>
  </rowFields>
  <rowItems count="14">
    <i>
      <x v="4"/>
    </i>
    <i r="1">
      <x v="57"/>
    </i>
    <i r="1">
      <x v="71"/>
    </i>
    <i>
      <x v="7"/>
    </i>
    <i r="1">
      <x v="51"/>
    </i>
    <i r="1">
      <x v="67"/>
    </i>
    <i r="1">
      <x v="69"/>
    </i>
    <i>
      <x v="18"/>
    </i>
    <i r="1">
      <x v="56"/>
    </i>
    <i>
      <x v="21"/>
    </i>
    <i r="1">
      <x v="66"/>
    </i>
    <i r="1">
      <x v="102"/>
    </i>
    <i r="1">
      <x v="20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6">
    <pageField fld="0" item="0" hier="-1"/>
    <pageField fld="1" hier="-1"/>
    <pageField fld="2" hier="-1"/>
    <pageField fld="4" item="2" hier="-1"/>
    <pageField fld="5" hier="-1"/>
    <pageField fld="6" hier="-1"/>
  </pageFields>
  <dataFields count="4">
    <dataField name="Contar de Nome / Programa" fld="7" subtotal="count" baseField="0" baseItem="0"/>
    <dataField name="Soma de CAPACIDADE" fld="12" baseField="0" baseItem="0"/>
    <dataField name="Soma de GRATUITOS" fld="15" baseField="0" baseItem="0"/>
    <dataField name="Soma de PÚBLICO PRESENTE" fld="16" baseField="0" baseItem="0"/>
  </dataFields>
  <formats count="1">
    <format dxfId="6">
      <pivotArea type="all" dataOnly="0" outline="0" fieldPosition="0"/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outline="1" outlineData="1" multipleFieldFilters="0">
  <location ref="A8:E20" firstHeaderRow="1" firstDataRow="2" firstDataCol="1" rowPageCount="6" colPageCount="1"/>
  <pivotFields count="17">
    <pivotField axis="axisPage" showAll="0">
      <items count="4">
        <item x="0"/>
        <item x="1"/>
        <item x="2"/>
        <item t="default"/>
      </items>
    </pivotField>
    <pivotField axis="axisPage" showAll="0">
      <items count="14">
        <item x="4"/>
        <item x="5"/>
        <item x="6"/>
        <item x="7"/>
        <item x="8"/>
        <item x="9"/>
        <item x="10"/>
        <item x="11"/>
        <item x="0"/>
        <item x="1"/>
        <item x="2"/>
        <item x="3"/>
        <item x="12"/>
        <item t="default"/>
      </items>
    </pivotField>
    <pivotField axis="axisPage" multipleItemSelectionAllowed="1" showAll="0">
      <items count="6">
        <item x="2"/>
        <item x="3"/>
        <item x="0"/>
        <item x="1"/>
        <item h="1" x="4"/>
        <item t="default"/>
      </items>
    </pivotField>
    <pivotField showAll="0"/>
    <pivotField axis="axisPage" showAll="0">
      <items count="5">
        <item x="3"/>
        <item x="1"/>
        <item x="0"/>
        <item x="2"/>
        <item t="default"/>
      </items>
    </pivotField>
    <pivotField axis="axisPage" multipleItemSelectionAllowed="1" showAll="0">
      <items count="23">
        <item x="8"/>
        <item x="6"/>
        <item x="0"/>
        <item x="7"/>
        <item x="2"/>
        <item h="1" x="17"/>
        <item h="1" x="19"/>
        <item h="1" x="5"/>
        <item h="1" x="9"/>
        <item x="12"/>
        <item x="14"/>
        <item x="4"/>
        <item x="1"/>
        <item x="11"/>
        <item x="16"/>
        <item x="10"/>
        <item x="3"/>
        <item m="1" x="21"/>
        <item x="15"/>
        <item x="13"/>
        <item x="18"/>
        <item x="20"/>
        <item t="default"/>
      </items>
    </pivotField>
    <pivotField axis="axisPage" multipleItemSelectionAllowed="1" showAll="0">
      <items count="78">
        <item h="1" x="12"/>
        <item h="1" x="55"/>
        <item h="1" x="8"/>
        <item h="1" x="66"/>
        <item h="1" x="34"/>
        <item h="1" x="2"/>
        <item h="1" x="54"/>
        <item h="1" x="17"/>
        <item h="1" x="16"/>
        <item h="1" x="41"/>
        <item h="1" x="57"/>
        <item h="1" x="51"/>
        <item h="1" x="21"/>
        <item h="1" x="4"/>
        <item h="1" x="52"/>
        <item h="1" x="7"/>
        <item h="1" x="19"/>
        <item h="1" x="9"/>
        <item h="1" x="65"/>
        <item h="1" x="44"/>
        <item h="1" x="62"/>
        <item h="1" x="60"/>
        <item h="1" x="10"/>
        <item h="1" x="27"/>
        <item h="1" x="68"/>
        <item h="1" x="63"/>
        <item h="1" m="1" x="76"/>
        <item h="1" x="18"/>
        <item h="1" x="40"/>
        <item h="1" x="45"/>
        <item h="1" x="11"/>
        <item h="1" x="35"/>
        <item h="1" m="1" x="70"/>
        <item h="1" m="1" x="73"/>
        <item h="1" m="1" x="71"/>
        <item h="1" x="58"/>
        <item h="1" m="1" x="75"/>
        <item h="1" x="5"/>
        <item h="1" x="23"/>
        <item h="1" x="24"/>
        <item h="1" x="1"/>
        <item h="1" x="42"/>
        <item h="1" x="47"/>
        <item h="1" x="29"/>
        <item h="1" x="30"/>
        <item h="1" x="49"/>
        <item h="1" x="46"/>
        <item h="1" x="36"/>
        <item h="1" x="20"/>
        <item h="1" x="32"/>
        <item h="1" x="14"/>
        <item h="1" x="43"/>
        <item h="1" x="15"/>
        <item h="1" x="50"/>
        <item h="1" x="38"/>
        <item h="1" x="61"/>
        <item h="1" x="3"/>
        <item h="1" x="13"/>
        <item h="1" x="33"/>
        <item h="1" x="0"/>
        <item h="1" x="28"/>
        <item h="1" x="48"/>
        <item h="1" x="25"/>
        <item h="1" x="37"/>
        <item h="1" x="59"/>
        <item h="1" x="26"/>
        <item h="1" x="31"/>
        <item h="1" x="22"/>
        <item h="1" m="1" x="74"/>
        <item h="1" x="67"/>
        <item x="6"/>
        <item x="56"/>
        <item m="1" x="72"/>
        <item h="1" x="39"/>
        <item h="1" x="53"/>
        <item h="1" x="69"/>
        <item h="1" x="64"/>
        <item t="default"/>
      </items>
    </pivotField>
    <pivotField axis="axisRow" dataField="1" showAll="0">
      <items count="307">
        <item x="85"/>
        <item x="94"/>
        <item x="236"/>
        <item m="1" x="298"/>
        <item x="210"/>
        <item x="65"/>
        <item x="262"/>
        <item x="93"/>
        <item x="135"/>
        <item x="134"/>
        <item x="70"/>
        <item x="219"/>
        <item x="224"/>
        <item x="228"/>
        <item x="74"/>
        <item x="72"/>
        <item x="73"/>
        <item x="38"/>
        <item x="237"/>
        <item x="147"/>
        <item x="59"/>
        <item x="162"/>
        <item x="194"/>
        <item x="16"/>
        <item x="106"/>
        <item x="27"/>
        <item x="120"/>
        <item x="268"/>
        <item x="240"/>
        <item x="52"/>
        <item x="181"/>
        <item x="53"/>
        <item x="25"/>
        <item x="201"/>
        <item m="1" x="278"/>
        <item x="30"/>
        <item x="28"/>
        <item x="109"/>
        <item x="125"/>
        <item x="110"/>
        <item x="13"/>
        <item x="229"/>
        <item x="118"/>
        <item x="209"/>
        <item x="186"/>
        <item x="50"/>
        <item x="9"/>
        <item x="198"/>
        <item x="92"/>
        <item x="98"/>
        <item x="233"/>
        <item x="51"/>
        <item x="140"/>
        <item x="259"/>
        <item x="266"/>
        <item x="68"/>
        <item x="67"/>
        <item x="43"/>
        <item x="191"/>
        <item x="89"/>
        <item x="260"/>
        <item x="272"/>
        <item x="243"/>
        <item x="151"/>
        <item m="1" x="281"/>
        <item x="202"/>
        <item x="54"/>
        <item x="15"/>
        <item x="165"/>
        <item x="64"/>
        <item x="216"/>
        <item x="61"/>
        <item x="171"/>
        <item x="227"/>
        <item m="1" x="301"/>
        <item x="79"/>
        <item x="152"/>
        <item x="117"/>
        <item x="205"/>
        <item x="163"/>
        <item x="175"/>
        <item x="234"/>
        <item x="83"/>
        <item x="161"/>
        <item x="182"/>
        <item x="101"/>
        <item x="145"/>
        <item x="114"/>
        <item x="130"/>
        <item x="256"/>
        <item x="274"/>
        <item x="255"/>
        <item x="69"/>
        <item x="179"/>
        <item x="18"/>
        <item x="57"/>
        <item m="1" x="283"/>
        <item x="21"/>
        <item x="107"/>
        <item x="78"/>
        <item x="225"/>
        <item x="80"/>
        <item x="11"/>
        <item x="276"/>
        <item x="230"/>
        <item x="35"/>
        <item x="231"/>
        <item x="221"/>
        <item x="238"/>
        <item m="1" x="303"/>
        <item x="156"/>
        <item x="203"/>
        <item x="273"/>
        <item x="88"/>
        <item m="1" x="295"/>
        <item x="261"/>
        <item x="95"/>
        <item x="204"/>
        <item x="124"/>
        <item x="71"/>
        <item m="1" x="287"/>
        <item x="84"/>
        <item x="250"/>
        <item x="4"/>
        <item x="14"/>
        <item x="232"/>
        <item x="241"/>
        <item x="196"/>
        <item x="253"/>
        <item x="105"/>
        <item m="1" x="288"/>
        <item x="113"/>
        <item x="166"/>
        <item m="1" x="280"/>
        <item x="138"/>
        <item x="129"/>
        <item x="149"/>
        <item m="1" x="285"/>
        <item x="144"/>
        <item x="159"/>
        <item x="174"/>
        <item x="121"/>
        <item x="123"/>
        <item x="91"/>
        <item x="136"/>
        <item m="1" x="305"/>
        <item x="189"/>
        <item x="41"/>
        <item x="19"/>
        <item x="160"/>
        <item x="246"/>
        <item x="1"/>
        <item x="223"/>
        <item x="148"/>
        <item m="1" x="282"/>
        <item x="258"/>
        <item m="1" x="289"/>
        <item x="153"/>
        <item x="29"/>
        <item x="5"/>
        <item x="143"/>
        <item m="1" x="302"/>
        <item x="76"/>
        <item x="247"/>
        <item x="119"/>
        <item m="1" x="291"/>
        <item x="44"/>
        <item x="141"/>
        <item x="217"/>
        <item x="172"/>
        <item m="1" x="294"/>
        <item x="111"/>
        <item x="199"/>
        <item x="116"/>
        <item x="270"/>
        <item x="133"/>
        <item x="245"/>
        <item x="214"/>
        <item x="63"/>
        <item x="131"/>
        <item x="168"/>
        <item x="169"/>
        <item x="185"/>
        <item x="193"/>
        <item x="47"/>
        <item x="32"/>
        <item x="62"/>
        <item x="58"/>
        <item x="66"/>
        <item x="82"/>
        <item x="263"/>
        <item x="6"/>
        <item x="34"/>
        <item x="180"/>
        <item x="208"/>
        <item x="17"/>
        <item m="1" x="279"/>
        <item x="226"/>
        <item x="86"/>
        <item x="104"/>
        <item x="26"/>
        <item x="128"/>
        <item x="46"/>
        <item m="1" x="300"/>
        <item x="23"/>
        <item x="3"/>
        <item x="249"/>
        <item x="22"/>
        <item x="42"/>
        <item x="56"/>
        <item x="97"/>
        <item x="99"/>
        <item x="103"/>
        <item x="7"/>
        <item x="87"/>
        <item x="218"/>
        <item x="239"/>
        <item x="8"/>
        <item x="0"/>
        <item x="37"/>
        <item x="40"/>
        <item x="45"/>
        <item x="49"/>
        <item x="12"/>
        <item x="200"/>
        <item m="1" x="296"/>
        <item x="267"/>
        <item m="1" x="293"/>
        <item x="75"/>
        <item x="81"/>
        <item x="108"/>
        <item x="132"/>
        <item x="115"/>
        <item x="176"/>
        <item m="1" x="286"/>
        <item x="235"/>
        <item x="254"/>
        <item x="244"/>
        <item x="252"/>
        <item m="1" x="299"/>
        <item x="139"/>
        <item x="24"/>
        <item x="170"/>
        <item m="1" x="284"/>
        <item x="39"/>
        <item x="48"/>
        <item x="257"/>
        <item x="55"/>
        <item x="10"/>
        <item x="20"/>
        <item x="102"/>
        <item x="275"/>
        <item x="197"/>
        <item x="60"/>
        <item x="31"/>
        <item x="184"/>
        <item x="146"/>
        <item m="1" x="297"/>
        <item x="264"/>
        <item x="215"/>
        <item x="212"/>
        <item x="242"/>
        <item x="142"/>
        <item x="126"/>
        <item m="1" x="290"/>
        <item x="150"/>
        <item x="192"/>
        <item x="190"/>
        <item x="251"/>
        <item x="177"/>
        <item x="183"/>
        <item x="96"/>
        <item x="33"/>
        <item x="269"/>
        <item m="1" x="304"/>
        <item x="178"/>
        <item x="167"/>
        <item x="122"/>
        <item x="265"/>
        <item x="137"/>
        <item x="77"/>
        <item x="187"/>
        <item x="173"/>
        <item x="100"/>
        <item x="127"/>
        <item x="207"/>
        <item x="90"/>
        <item m="1" x="292"/>
        <item x="222"/>
        <item x="206"/>
        <item x="154"/>
        <item x="271"/>
        <item x="195"/>
        <item x="188"/>
        <item x="248"/>
        <item x="164"/>
        <item x="213"/>
        <item x="220"/>
        <item x="211"/>
        <item x="36"/>
        <item x="112"/>
        <item x="157"/>
        <item x="155"/>
        <item x="158"/>
        <item x="2"/>
        <item x="277"/>
        <item t="default"/>
      </items>
    </pivotField>
    <pivotField showAll="0"/>
    <pivotField showAll="0"/>
    <pivotField showAll="0"/>
    <pivotField axis="axisRow" showAll="0">
      <items count="28">
        <item x="2"/>
        <item x="18"/>
        <item x="12"/>
        <item m="1" x="26"/>
        <item x="4"/>
        <item x="23"/>
        <item x="11"/>
        <item x="3"/>
        <item x="9"/>
        <item x="16"/>
        <item x="10"/>
        <item x="7"/>
        <item x="14"/>
        <item x="19"/>
        <item x="20"/>
        <item x="5"/>
        <item x="1"/>
        <item x="8"/>
        <item x="6"/>
        <item x="17"/>
        <item x="21"/>
        <item x="0"/>
        <item x="13"/>
        <item x="15"/>
        <item m="1" x="25"/>
        <item x="22"/>
        <item x="24"/>
        <item t="default"/>
      </items>
    </pivotField>
    <pivotField dataField="1" showAll="0"/>
    <pivotField showAll="0"/>
    <pivotField showAll="0"/>
    <pivotField dataField="1" showAll="0"/>
    <pivotField dataField="1" showAll="0"/>
  </pivotFields>
  <rowFields count="2">
    <field x="11"/>
    <field x="7"/>
  </rowFields>
  <rowItems count="11">
    <i>
      <x v="7"/>
    </i>
    <i r="1">
      <x v="244"/>
    </i>
    <i r="1">
      <x v="245"/>
    </i>
    <i r="1">
      <x v="247"/>
    </i>
    <i r="1">
      <x v="248"/>
    </i>
    <i r="1">
      <x v="249"/>
    </i>
    <i r="1">
      <x v="253"/>
    </i>
    <i r="1">
      <x v="254"/>
    </i>
    <i>
      <x v="21"/>
    </i>
    <i r="1">
      <x v="1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6">
    <pageField fld="0" item="0" hier="-1"/>
    <pageField fld="1" hier="-1"/>
    <pageField fld="2" hier="-1"/>
    <pageField fld="4" item="2" hier="-1"/>
    <pageField fld="5" hier="-1"/>
    <pageField fld="6" hier="-1"/>
  </pageFields>
  <dataFields count="4">
    <dataField name="Contar de Nome / Programa" fld="7" subtotal="count" baseField="0" baseItem="0"/>
    <dataField name="Soma de CAPACIDADE" fld="12" baseField="0" baseItem="0"/>
    <dataField name="Soma de GRATUITOS" fld="15" baseField="0" baseItem="0"/>
    <dataField name="Soma de PÚBLICO PRESENTE" fld="16" baseField="0" baseItem="0"/>
  </dataFields>
  <formats count="1">
    <format dxfId="5">
      <pivotArea type="all" dataOnly="0" outline="0" fieldPosition="0"/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outline="1" outlineData="1" multipleFieldFilters="0">
  <location ref="A8:E19" firstHeaderRow="1" firstDataRow="2" firstDataCol="1" rowPageCount="6" colPageCount="1"/>
  <pivotFields count="17">
    <pivotField axis="axisPage" showAll="0">
      <items count="4">
        <item x="0"/>
        <item x="1"/>
        <item x="2"/>
        <item t="default"/>
      </items>
    </pivotField>
    <pivotField axis="axisPage" showAll="0">
      <items count="14">
        <item x="4"/>
        <item x="5"/>
        <item x="6"/>
        <item x="7"/>
        <item x="8"/>
        <item x="9"/>
        <item x="10"/>
        <item x="11"/>
        <item x="0"/>
        <item x="1"/>
        <item x="2"/>
        <item x="3"/>
        <item x="12"/>
        <item t="default"/>
      </items>
    </pivotField>
    <pivotField axis="axisPage" multipleItemSelectionAllowed="1" showAll="0">
      <items count="6">
        <item x="2"/>
        <item x="3"/>
        <item x="0"/>
        <item x="1"/>
        <item h="1" x="4"/>
        <item t="default"/>
      </items>
    </pivotField>
    <pivotField showAll="0"/>
    <pivotField axis="axisPage" showAll="0">
      <items count="5">
        <item x="3"/>
        <item x="1"/>
        <item x="0"/>
        <item x="2"/>
        <item t="default"/>
      </items>
    </pivotField>
    <pivotField axis="axisPage" multipleItemSelectionAllowed="1" showAll="0">
      <items count="23">
        <item x="8"/>
        <item x="6"/>
        <item x="0"/>
        <item x="7"/>
        <item x="2"/>
        <item h="1" x="17"/>
        <item h="1" x="19"/>
        <item h="1" x="5"/>
        <item x="9"/>
        <item x="12"/>
        <item x="14"/>
        <item x="4"/>
        <item x="1"/>
        <item x="11"/>
        <item x="16"/>
        <item x="10"/>
        <item x="3"/>
        <item m="1" x="21"/>
        <item x="15"/>
        <item x="13"/>
        <item x="18"/>
        <item x="20"/>
        <item t="default"/>
      </items>
    </pivotField>
    <pivotField axis="axisPage" multipleItemSelectionAllowed="1" showAll="0">
      <items count="78">
        <item h="1" x="12"/>
        <item h="1" x="55"/>
        <item h="1" x="8"/>
        <item h="1" x="66"/>
        <item h="1" x="34"/>
        <item h="1" x="2"/>
        <item h="1" x="54"/>
        <item h="1" x="17"/>
        <item h="1" x="16"/>
        <item h="1" x="41"/>
        <item h="1" x="57"/>
        <item x="51"/>
        <item h="1" x="21"/>
        <item h="1" x="4"/>
        <item h="1" x="52"/>
        <item h="1" x="7"/>
        <item x="19"/>
        <item h="1" x="9"/>
        <item h="1" x="65"/>
        <item h="1" x="44"/>
        <item h="1" x="62"/>
        <item h="1" x="60"/>
        <item h="1" x="10"/>
        <item h="1" x="27"/>
        <item h="1" x="68"/>
        <item h="1" x="63"/>
        <item h="1" m="1" x="76"/>
        <item h="1" x="18"/>
        <item h="1" x="40"/>
        <item h="1" x="45"/>
        <item h="1" x="11"/>
        <item h="1" x="35"/>
        <item h="1" m="1" x="70"/>
        <item h="1" m="1" x="73"/>
        <item h="1" m="1" x="71"/>
        <item h="1" x="58"/>
        <item h="1" m="1" x="75"/>
        <item h="1" x="5"/>
        <item h="1" x="23"/>
        <item h="1" x="24"/>
        <item x="1"/>
        <item x="42"/>
        <item x="47"/>
        <item x="29"/>
        <item x="30"/>
        <item x="49"/>
        <item x="46"/>
        <item x="36"/>
        <item h="1" x="20"/>
        <item h="1" x="32"/>
        <item h="1" x="14"/>
        <item h="1" x="43"/>
        <item h="1" x="15"/>
        <item h="1" x="50"/>
        <item h="1" x="38"/>
        <item h="1" x="61"/>
        <item h="1" x="3"/>
        <item h="1" x="13"/>
        <item h="1" x="33"/>
        <item h="1" x="0"/>
        <item h="1" x="28"/>
        <item h="1" x="48"/>
        <item h="1" x="25"/>
        <item h="1" x="37"/>
        <item h="1" x="59"/>
        <item h="1" x="26"/>
        <item h="1" x="31"/>
        <item h="1" x="22"/>
        <item h="1" m="1" x="74"/>
        <item h="1" x="67"/>
        <item h="1" x="6"/>
        <item h="1" x="56"/>
        <item h="1" m="1" x="72"/>
        <item h="1" x="39"/>
        <item h="1" x="53"/>
        <item h="1" x="69"/>
        <item h="1" x="64"/>
        <item t="default"/>
      </items>
    </pivotField>
    <pivotField axis="axisRow" dataField="1" showAll="0">
      <items count="307">
        <item x="85"/>
        <item x="94"/>
        <item x="236"/>
        <item m="1" x="298"/>
        <item x="210"/>
        <item x="65"/>
        <item x="262"/>
        <item x="93"/>
        <item x="135"/>
        <item x="134"/>
        <item x="70"/>
        <item x="219"/>
        <item x="224"/>
        <item x="228"/>
        <item x="74"/>
        <item x="72"/>
        <item x="73"/>
        <item x="38"/>
        <item x="237"/>
        <item x="147"/>
        <item x="59"/>
        <item x="162"/>
        <item x="194"/>
        <item x="16"/>
        <item x="106"/>
        <item x="27"/>
        <item x="120"/>
        <item x="268"/>
        <item x="240"/>
        <item x="52"/>
        <item x="181"/>
        <item x="53"/>
        <item x="25"/>
        <item x="201"/>
        <item m="1" x="278"/>
        <item x="30"/>
        <item x="28"/>
        <item x="109"/>
        <item x="125"/>
        <item x="110"/>
        <item x="13"/>
        <item x="229"/>
        <item x="118"/>
        <item x="209"/>
        <item x="186"/>
        <item x="50"/>
        <item x="9"/>
        <item x="198"/>
        <item x="92"/>
        <item x="98"/>
        <item x="233"/>
        <item x="51"/>
        <item x="140"/>
        <item x="259"/>
        <item x="266"/>
        <item x="68"/>
        <item x="67"/>
        <item x="43"/>
        <item x="191"/>
        <item x="89"/>
        <item x="260"/>
        <item x="272"/>
        <item x="243"/>
        <item x="151"/>
        <item m="1" x="281"/>
        <item x="202"/>
        <item x="54"/>
        <item x="15"/>
        <item x="165"/>
        <item x="64"/>
        <item x="216"/>
        <item x="61"/>
        <item x="171"/>
        <item x="227"/>
        <item m="1" x="301"/>
        <item x="79"/>
        <item x="152"/>
        <item x="117"/>
        <item x="205"/>
        <item x="163"/>
        <item x="175"/>
        <item x="234"/>
        <item x="83"/>
        <item x="161"/>
        <item x="182"/>
        <item x="101"/>
        <item x="145"/>
        <item x="114"/>
        <item x="130"/>
        <item x="256"/>
        <item x="274"/>
        <item x="255"/>
        <item x="69"/>
        <item x="179"/>
        <item x="18"/>
        <item x="57"/>
        <item m="1" x="283"/>
        <item x="21"/>
        <item x="107"/>
        <item x="78"/>
        <item x="225"/>
        <item x="80"/>
        <item x="11"/>
        <item x="276"/>
        <item x="230"/>
        <item x="35"/>
        <item x="231"/>
        <item x="221"/>
        <item x="238"/>
        <item m="1" x="303"/>
        <item x="156"/>
        <item x="203"/>
        <item x="273"/>
        <item x="88"/>
        <item m="1" x="295"/>
        <item x="261"/>
        <item x="95"/>
        <item x="204"/>
        <item x="124"/>
        <item x="71"/>
        <item m="1" x="287"/>
        <item x="84"/>
        <item x="250"/>
        <item x="4"/>
        <item x="14"/>
        <item x="232"/>
        <item x="241"/>
        <item x="196"/>
        <item x="253"/>
        <item x="105"/>
        <item m="1" x="288"/>
        <item x="113"/>
        <item x="166"/>
        <item m="1" x="280"/>
        <item x="138"/>
        <item x="129"/>
        <item x="149"/>
        <item m="1" x="285"/>
        <item x="144"/>
        <item x="159"/>
        <item x="174"/>
        <item x="121"/>
        <item x="123"/>
        <item x="91"/>
        <item x="136"/>
        <item m="1" x="305"/>
        <item x="189"/>
        <item x="41"/>
        <item x="19"/>
        <item x="160"/>
        <item x="246"/>
        <item x="1"/>
        <item x="223"/>
        <item x="148"/>
        <item m="1" x="282"/>
        <item x="258"/>
        <item m="1" x="289"/>
        <item x="153"/>
        <item x="29"/>
        <item x="5"/>
        <item x="143"/>
        <item m="1" x="302"/>
        <item x="76"/>
        <item x="247"/>
        <item x="119"/>
        <item m="1" x="291"/>
        <item x="44"/>
        <item x="141"/>
        <item x="217"/>
        <item x="172"/>
        <item m="1" x="294"/>
        <item x="111"/>
        <item x="199"/>
        <item x="116"/>
        <item x="270"/>
        <item x="133"/>
        <item x="245"/>
        <item x="214"/>
        <item x="63"/>
        <item x="131"/>
        <item x="168"/>
        <item x="169"/>
        <item x="185"/>
        <item x="193"/>
        <item x="47"/>
        <item x="32"/>
        <item x="62"/>
        <item x="58"/>
        <item x="66"/>
        <item x="82"/>
        <item x="263"/>
        <item x="6"/>
        <item x="34"/>
        <item x="180"/>
        <item x="208"/>
        <item x="17"/>
        <item m="1" x="279"/>
        <item x="226"/>
        <item x="86"/>
        <item x="104"/>
        <item x="26"/>
        <item x="128"/>
        <item x="46"/>
        <item m="1" x="300"/>
        <item x="23"/>
        <item x="3"/>
        <item x="249"/>
        <item x="22"/>
        <item x="42"/>
        <item x="56"/>
        <item x="97"/>
        <item x="99"/>
        <item x="103"/>
        <item x="7"/>
        <item x="87"/>
        <item x="218"/>
        <item x="239"/>
        <item x="8"/>
        <item x="0"/>
        <item x="37"/>
        <item x="40"/>
        <item x="45"/>
        <item x="49"/>
        <item x="12"/>
        <item x="200"/>
        <item m="1" x="296"/>
        <item x="267"/>
        <item m="1" x="293"/>
        <item x="75"/>
        <item x="81"/>
        <item x="108"/>
        <item x="132"/>
        <item x="115"/>
        <item x="176"/>
        <item m="1" x="286"/>
        <item x="235"/>
        <item x="254"/>
        <item x="244"/>
        <item x="252"/>
        <item m="1" x="299"/>
        <item x="139"/>
        <item x="24"/>
        <item x="170"/>
        <item m="1" x="284"/>
        <item x="39"/>
        <item x="48"/>
        <item x="257"/>
        <item x="55"/>
        <item x="10"/>
        <item x="20"/>
        <item x="102"/>
        <item x="275"/>
        <item x="197"/>
        <item x="60"/>
        <item x="31"/>
        <item x="184"/>
        <item x="146"/>
        <item m="1" x="297"/>
        <item x="264"/>
        <item x="215"/>
        <item x="212"/>
        <item x="242"/>
        <item x="142"/>
        <item x="126"/>
        <item m="1" x="290"/>
        <item x="150"/>
        <item x="192"/>
        <item x="190"/>
        <item x="251"/>
        <item x="177"/>
        <item x="183"/>
        <item x="96"/>
        <item x="33"/>
        <item x="269"/>
        <item m="1" x="304"/>
        <item x="178"/>
        <item x="167"/>
        <item x="122"/>
        <item x="265"/>
        <item x="137"/>
        <item x="77"/>
        <item x="187"/>
        <item x="173"/>
        <item x="100"/>
        <item x="127"/>
        <item x="207"/>
        <item x="90"/>
        <item m="1" x="292"/>
        <item x="222"/>
        <item x="206"/>
        <item x="154"/>
        <item x="271"/>
        <item x="195"/>
        <item x="188"/>
        <item x="248"/>
        <item x="164"/>
        <item x="213"/>
        <item x="220"/>
        <item x="211"/>
        <item x="36"/>
        <item x="112"/>
        <item x="157"/>
        <item x="155"/>
        <item x="158"/>
        <item x="2"/>
        <item x="277"/>
        <item t="default"/>
      </items>
    </pivotField>
    <pivotField showAll="0"/>
    <pivotField showAll="0"/>
    <pivotField showAll="0"/>
    <pivotField axis="axisRow" showAll="0">
      <items count="28">
        <item x="2"/>
        <item x="18"/>
        <item x="12"/>
        <item m="1" x="26"/>
        <item x="4"/>
        <item x="23"/>
        <item x="11"/>
        <item x="3"/>
        <item x="9"/>
        <item x="16"/>
        <item x="10"/>
        <item x="7"/>
        <item x="14"/>
        <item x="19"/>
        <item x="20"/>
        <item x="5"/>
        <item x="1"/>
        <item x="8"/>
        <item x="6"/>
        <item x="17"/>
        <item x="21"/>
        <item x="0"/>
        <item x="13"/>
        <item x="15"/>
        <item m="1" x="25"/>
        <item x="22"/>
        <item x="24"/>
        <item t="default"/>
      </items>
    </pivotField>
    <pivotField dataField="1" showAll="0"/>
    <pivotField showAll="0"/>
    <pivotField showAll="0"/>
    <pivotField dataField="1" showAll="0"/>
    <pivotField dataField="1" showAll="0"/>
  </pivotFields>
  <rowFields count="2">
    <field x="11"/>
    <field x="7"/>
  </rowFields>
  <rowItems count="10">
    <i>
      <x v="7"/>
    </i>
    <i r="1">
      <x v="186"/>
    </i>
    <i>
      <x v="21"/>
    </i>
    <i r="1">
      <x v="151"/>
    </i>
    <i r="1">
      <x v="187"/>
    </i>
    <i r="1">
      <x v="188"/>
    </i>
    <i r="1">
      <x v="191"/>
    </i>
    <i r="1">
      <x v="192"/>
    </i>
    <i r="1">
      <x v="20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6">
    <pageField fld="0" item="0" hier="-1"/>
    <pageField fld="1" hier="-1"/>
    <pageField fld="2" hier="-1"/>
    <pageField fld="4" item="2" hier="-1"/>
    <pageField fld="5" hier="-1"/>
    <pageField fld="6" hier="-1"/>
  </pageFields>
  <dataFields count="4">
    <dataField name="Contar de Nome / Programa" fld="7" subtotal="count" baseField="0" baseItem="0"/>
    <dataField name="Soma de CAPACIDADE" fld="12" baseField="0" baseItem="0"/>
    <dataField name="Soma de GRATUITOS" fld="15" baseField="0" baseItem="0"/>
    <dataField name="Soma de PÚBLICO PRESENTE" fld="16" baseField="0" baseItem="0"/>
  </dataFields>
  <formats count="1">
    <format dxfId="4">
      <pivotArea type="all" dataOnly="0" outline="0" fieldPosition="0"/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ela dinâmica3" cacheId="1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outline="1" outlineData="1" multipleFieldFilters="0">
  <location ref="A7:E20" firstHeaderRow="1" firstDataRow="2" firstDataCol="1" rowPageCount="5" colPageCount="1"/>
  <pivotFields count="17">
    <pivotField axis="axisPage" showAll="0">
      <items count="4">
        <item x="0"/>
        <item x="1"/>
        <item x="2"/>
        <item t="default"/>
      </items>
    </pivotField>
    <pivotField showAll="0"/>
    <pivotField axis="axisPage" multipleItemSelectionAllowed="1" showAll="0">
      <items count="6">
        <item x="2"/>
        <item x="3"/>
        <item x="0"/>
        <item x="1"/>
        <item h="1" x="4"/>
        <item t="default"/>
      </items>
    </pivotField>
    <pivotField showAll="0"/>
    <pivotField axis="axisPage" showAll="0">
      <items count="5">
        <item x="3"/>
        <item x="1"/>
        <item x="0"/>
        <item x="2"/>
        <item t="default"/>
      </items>
    </pivotField>
    <pivotField axis="axisPage" multipleItemSelectionAllowed="1" showAll="0">
      <items count="23">
        <item x="8"/>
        <item x="6"/>
        <item x="0"/>
        <item x="7"/>
        <item x="2"/>
        <item h="1" x="17"/>
        <item h="1" x="19"/>
        <item h="1" x="5"/>
        <item x="9"/>
        <item x="12"/>
        <item x="14"/>
        <item x="4"/>
        <item x="1"/>
        <item x="11"/>
        <item x="16"/>
        <item h="1" x="10"/>
        <item x="3"/>
        <item m="1" x="21"/>
        <item x="15"/>
        <item x="13"/>
        <item x="18"/>
        <item x="20"/>
        <item t="default"/>
      </items>
    </pivotField>
    <pivotField showAll="0"/>
    <pivotField axis="axisRow" dataField="1" showAll="0">
      <items count="307">
        <item x="85"/>
        <item x="94"/>
        <item x="236"/>
        <item m="1" x="298"/>
        <item x="210"/>
        <item x="65"/>
        <item x="262"/>
        <item x="93"/>
        <item x="135"/>
        <item x="134"/>
        <item x="70"/>
        <item x="219"/>
        <item x="224"/>
        <item x="228"/>
        <item x="74"/>
        <item x="72"/>
        <item x="73"/>
        <item x="38"/>
        <item x="237"/>
        <item x="147"/>
        <item x="59"/>
        <item x="162"/>
        <item x="194"/>
        <item x="16"/>
        <item x="106"/>
        <item x="27"/>
        <item x="120"/>
        <item x="268"/>
        <item x="240"/>
        <item x="52"/>
        <item x="181"/>
        <item x="53"/>
        <item x="25"/>
        <item x="201"/>
        <item m="1" x="278"/>
        <item x="30"/>
        <item x="28"/>
        <item x="109"/>
        <item x="125"/>
        <item x="110"/>
        <item x="13"/>
        <item x="229"/>
        <item x="118"/>
        <item x="209"/>
        <item x="186"/>
        <item x="50"/>
        <item x="9"/>
        <item x="198"/>
        <item x="92"/>
        <item x="98"/>
        <item x="233"/>
        <item x="51"/>
        <item x="140"/>
        <item x="259"/>
        <item x="266"/>
        <item x="68"/>
        <item x="67"/>
        <item x="43"/>
        <item x="191"/>
        <item x="89"/>
        <item x="260"/>
        <item x="272"/>
        <item x="243"/>
        <item x="151"/>
        <item m="1" x="281"/>
        <item x="202"/>
        <item x="54"/>
        <item x="15"/>
        <item x="165"/>
        <item x="64"/>
        <item x="216"/>
        <item x="61"/>
        <item x="171"/>
        <item x="227"/>
        <item m="1" x="301"/>
        <item x="79"/>
        <item x="152"/>
        <item x="117"/>
        <item x="205"/>
        <item x="163"/>
        <item x="175"/>
        <item x="234"/>
        <item x="83"/>
        <item x="161"/>
        <item x="182"/>
        <item x="101"/>
        <item x="145"/>
        <item x="114"/>
        <item x="130"/>
        <item x="256"/>
        <item x="274"/>
        <item x="255"/>
        <item x="69"/>
        <item x="179"/>
        <item x="18"/>
        <item x="57"/>
        <item m="1" x="283"/>
        <item x="21"/>
        <item x="107"/>
        <item x="78"/>
        <item x="225"/>
        <item x="80"/>
        <item x="11"/>
        <item x="276"/>
        <item x="230"/>
        <item x="35"/>
        <item x="231"/>
        <item x="221"/>
        <item x="238"/>
        <item m="1" x="303"/>
        <item x="156"/>
        <item x="203"/>
        <item x="273"/>
        <item x="88"/>
        <item m="1" x="295"/>
        <item x="261"/>
        <item x="95"/>
        <item x="204"/>
        <item x="124"/>
        <item x="71"/>
        <item m="1" x="287"/>
        <item x="84"/>
        <item x="250"/>
        <item x="4"/>
        <item x="14"/>
        <item x="232"/>
        <item x="241"/>
        <item x="196"/>
        <item x="253"/>
        <item x="105"/>
        <item m="1" x="288"/>
        <item x="113"/>
        <item x="166"/>
        <item m="1" x="280"/>
        <item x="138"/>
        <item x="129"/>
        <item x="149"/>
        <item m="1" x="285"/>
        <item x="144"/>
        <item x="159"/>
        <item x="174"/>
        <item x="121"/>
        <item x="123"/>
        <item x="91"/>
        <item x="136"/>
        <item m="1" x="305"/>
        <item x="189"/>
        <item x="41"/>
        <item x="19"/>
        <item x="160"/>
        <item x="246"/>
        <item x="1"/>
        <item x="223"/>
        <item x="148"/>
        <item m="1" x="282"/>
        <item x="258"/>
        <item m="1" x="289"/>
        <item x="153"/>
        <item x="29"/>
        <item x="5"/>
        <item x="143"/>
        <item m="1" x="302"/>
        <item x="76"/>
        <item x="247"/>
        <item x="119"/>
        <item m="1" x="291"/>
        <item x="44"/>
        <item x="141"/>
        <item x="217"/>
        <item x="172"/>
        <item m="1" x="294"/>
        <item x="111"/>
        <item x="199"/>
        <item x="116"/>
        <item x="270"/>
        <item x="133"/>
        <item x="245"/>
        <item x="214"/>
        <item x="63"/>
        <item x="131"/>
        <item x="168"/>
        <item x="169"/>
        <item x="185"/>
        <item x="193"/>
        <item x="47"/>
        <item x="32"/>
        <item x="62"/>
        <item x="58"/>
        <item x="66"/>
        <item x="82"/>
        <item x="263"/>
        <item x="6"/>
        <item x="34"/>
        <item x="180"/>
        <item x="208"/>
        <item x="17"/>
        <item m="1" x="279"/>
        <item x="226"/>
        <item x="86"/>
        <item x="104"/>
        <item x="26"/>
        <item x="128"/>
        <item x="46"/>
        <item m="1" x="300"/>
        <item x="23"/>
        <item x="3"/>
        <item x="249"/>
        <item x="22"/>
        <item x="42"/>
        <item x="56"/>
        <item x="97"/>
        <item x="99"/>
        <item x="103"/>
        <item x="7"/>
        <item x="87"/>
        <item x="218"/>
        <item x="239"/>
        <item x="8"/>
        <item x="0"/>
        <item x="37"/>
        <item x="40"/>
        <item x="45"/>
        <item x="49"/>
        <item x="12"/>
        <item x="200"/>
        <item m="1" x="296"/>
        <item x="267"/>
        <item m="1" x="293"/>
        <item x="75"/>
        <item x="81"/>
        <item x="108"/>
        <item x="132"/>
        <item x="115"/>
        <item x="176"/>
        <item m="1" x="286"/>
        <item x="235"/>
        <item x="254"/>
        <item x="244"/>
        <item x="252"/>
        <item m="1" x="299"/>
        <item x="139"/>
        <item x="24"/>
        <item x="170"/>
        <item m="1" x="284"/>
        <item x="39"/>
        <item x="48"/>
        <item x="257"/>
        <item x="55"/>
        <item x="10"/>
        <item x="20"/>
        <item x="102"/>
        <item x="275"/>
        <item x="197"/>
        <item x="60"/>
        <item x="31"/>
        <item x="184"/>
        <item x="146"/>
        <item m="1" x="297"/>
        <item x="264"/>
        <item x="215"/>
        <item x="212"/>
        <item x="242"/>
        <item x="142"/>
        <item x="126"/>
        <item m="1" x="290"/>
        <item x="150"/>
        <item x="192"/>
        <item x="190"/>
        <item x="251"/>
        <item x="177"/>
        <item x="183"/>
        <item x="96"/>
        <item x="33"/>
        <item x="269"/>
        <item m="1" x="304"/>
        <item x="178"/>
        <item x="167"/>
        <item x="122"/>
        <item x="265"/>
        <item x="137"/>
        <item x="77"/>
        <item x="187"/>
        <item x="173"/>
        <item x="100"/>
        <item x="127"/>
        <item x="207"/>
        <item x="90"/>
        <item m="1" x="292"/>
        <item x="222"/>
        <item x="206"/>
        <item x="154"/>
        <item x="271"/>
        <item x="195"/>
        <item x="188"/>
        <item x="248"/>
        <item x="164"/>
        <item x="213"/>
        <item x="220"/>
        <item x="211"/>
        <item x="36"/>
        <item x="112"/>
        <item x="157"/>
        <item x="155"/>
        <item x="158"/>
        <item x="2"/>
        <item x="277"/>
        <item t="default"/>
      </items>
    </pivotField>
    <pivotField showAll="0"/>
    <pivotField showAll="0"/>
    <pivotField showAll="0"/>
    <pivotField axis="axisPage" multipleItemSelectionAllowed="1" showAll="0">
      <items count="28">
        <item h="1" x="2"/>
        <item h="1" x="18"/>
        <item h="1" x="12"/>
        <item h="1" m="1" x="26"/>
        <item h="1" x="4"/>
        <item h="1" x="23"/>
        <item h="1" x="11"/>
        <item x="3"/>
        <item h="1" x="9"/>
        <item h="1" x="16"/>
        <item h="1" x="10"/>
        <item h="1" x="7"/>
        <item h="1" x="14"/>
        <item h="1" x="19"/>
        <item h="1" x="20"/>
        <item h="1" x="5"/>
        <item h="1" x="1"/>
        <item h="1" x="8"/>
        <item h="1" x="6"/>
        <item h="1" x="17"/>
        <item h="1" x="21"/>
        <item h="1" x="0"/>
        <item h="1" x="13"/>
        <item h="1" x="15"/>
        <item h="1" m="1" x="25"/>
        <item h="1" x="22"/>
        <item h="1" x="24"/>
        <item t="default"/>
      </items>
    </pivotField>
    <pivotField dataField="1" showAll="0"/>
    <pivotField showAll="0"/>
    <pivotField showAll="0"/>
    <pivotField dataField="1" showAll="0"/>
    <pivotField dataField="1" showAll="0"/>
  </pivotFields>
  <rowFields count="1">
    <field x="7"/>
  </rowFields>
  <rowItems count="12">
    <i>
      <x v="51"/>
    </i>
    <i>
      <x v="67"/>
    </i>
    <i>
      <x v="69"/>
    </i>
    <i>
      <x v="186"/>
    </i>
    <i>
      <x v="244"/>
    </i>
    <i>
      <x v="245"/>
    </i>
    <i>
      <x v="247"/>
    </i>
    <i>
      <x v="248"/>
    </i>
    <i>
      <x v="249"/>
    </i>
    <i>
      <x v="253"/>
    </i>
    <i>
      <x v="25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5">
    <pageField fld="0" item="0" hier="-1"/>
    <pageField fld="2" hier="-1"/>
    <pageField fld="4" item="2" hier="-1"/>
    <pageField fld="5" hier="-1"/>
    <pageField fld="11" hier="-1"/>
  </pageFields>
  <dataFields count="4">
    <dataField name="Contar de Nome / Programa" fld="7" subtotal="count" baseField="0" baseItem="0"/>
    <dataField name="Soma de CAPACIDADE" fld="12" baseField="0" baseItem="0"/>
    <dataField name="Soma de GRATUITOS" fld="15" baseField="0" baseItem="0"/>
    <dataField name="Soma de PÚBLICO PRESENTE" fld="16" baseField="0" baseItem="0"/>
  </dataField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T413"/>
  <sheetViews>
    <sheetView showGridLines="0" tabSelected="1" workbookViewId="0">
      <selection sqref="A1:Q114"/>
    </sheetView>
  </sheetViews>
  <sheetFormatPr defaultColWidth="8.75" defaultRowHeight="15"/>
  <cols>
    <col min="1" max="1" width="4.5" style="8" bestFit="1" customWidth="1"/>
    <col min="2" max="2" width="3.5" style="8" bestFit="1" customWidth="1"/>
    <col min="3" max="3" width="6.125" style="8" bestFit="1" customWidth="1"/>
    <col min="4" max="4" width="15.25" style="8" bestFit="1" customWidth="1"/>
    <col min="5" max="5" width="8.75" style="8"/>
    <col min="6" max="6" width="25.75" style="8" bestFit="1" customWidth="1"/>
    <col min="7" max="7" width="26.5" style="8" customWidth="1"/>
    <col min="8" max="8" width="59.625" style="8" bestFit="1" customWidth="1"/>
    <col min="9" max="9" width="35" style="8" customWidth="1"/>
    <col min="10" max="10" width="9.375" style="8" bestFit="1" customWidth="1"/>
    <col min="11" max="11" width="9" style="8" bestFit="1" customWidth="1"/>
    <col min="12" max="12" width="31" style="8" customWidth="1"/>
    <col min="13" max="17" width="9" style="8" bestFit="1" customWidth="1"/>
    <col min="18" max="18" width="8.75" style="8"/>
    <col min="19" max="20" width="9" style="8" bestFit="1" customWidth="1"/>
    <col min="21" max="16384" width="8.75" style="8"/>
  </cols>
  <sheetData>
    <row r="1" spans="1:17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</row>
    <row r="2" spans="1:17">
      <c r="A2" s="8">
        <f>YEAR(J2)</f>
        <v>2017</v>
      </c>
      <c r="B2" s="8">
        <f>MONTH(J2)</f>
        <v>9</v>
      </c>
      <c r="C2" s="8">
        <v>3</v>
      </c>
      <c r="D2" s="9"/>
      <c r="E2" s="10" t="s">
        <v>17</v>
      </c>
      <c r="F2" s="10" t="s">
        <v>18</v>
      </c>
      <c r="G2" s="10" t="s">
        <v>19</v>
      </c>
      <c r="H2" s="10" t="s">
        <v>20</v>
      </c>
      <c r="I2" s="10"/>
      <c r="J2" s="11">
        <v>42979</v>
      </c>
      <c r="K2" s="12">
        <v>0.83333333333333337</v>
      </c>
      <c r="L2" s="10" t="s">
        <v>21</v>
      </c>
      <c r="M2" s="13">
        <v>1440</v>
      </c>
      <c r="N2" s="13">
        <v>770</v>
      </c>
      <c r="O2" s="13">
        <v>330</v>
      </c>
      <c r="P2" s="13">
        <v>440</v>
      </c>
      <c r="Q2" s="13">
        <v>633</v>
      </c>
    </row>
    <row r="3" spans="1:17">
      <c r="A3" s="8">
        <f t="shared" ref="A3:A66" si="0">YEAR(J3)</f>
        <v>2017</v>
      </c>
      <c r="B3" s="8">
        <f t="shared" ref="B3:B66" si="1">MONTH(J3)</f>
        <v>9</v>
      </c>
      <c r="C3" s="8">
        <v>3</v>
      </c>
      <c r="D3" s="9"/>
      <c r="E3" s="10" t="s">
        <v>17</v>
      </c>
      <c r="F3" s="10" t="s">
        <v>18</v>
      </c>
      <c r="G3" s="10" t="s">
        <v>19</v>
      </c>
      <c r="H3" s="10" t="s">
        <v>20</v>
      </c>
      <c r="I3" s="10"/>
      <c r="J3" s="11">
        <v>42980</v>
      </c>
      <c r="K3" s="12">
        <v>0.6875</v>
      </c>
      <c r="L3" s="10" t="s">
        <v>21</v>
      </c>
      <c r="M3" s="13">
        <v>1440</v>
      </c>
      <c r="N3" s="13">
        <v>868</v>
      </c>
      <c r="O3" s="13">
        <v>597</v>
      </c>
      <c r="P3" s="13">
        <v>271</v>
      </c>
      <c r="Q3" s="13">
        <v>690</v>
      </c>
    </row>
    <row r="4" spans="1:17">
      <c r="A4" s="8">
        <f t="shared" si="0"/>
        <v>2017</v>
      </c>
      <c r="B4" s="8">
        <f t="shared" si="1"/>
        <v>9</v>
      </c>
      <c r="C4" s="8">
        <v>3</v>
      </c>
      <c r="D4" s="9">
        <v>43160.63723</v>
      </c>
      <c r="E4" s="10" t="s">
        <v>17</v>
      </c>
      <c r="F4" s="10" t="s">
        <v>22</v>
      </c>
      <c r="G4" s="10" t="s">
        <v>23</v>
      </c>
      <c r="H4" s="10" t="s">
        <v>24</v>
      </c>
      <c r="I4" s="10"/>
      <c r="J4" s="11">
        <v>42980</v>
      </c>
      <c r="K4" s="12">
        <v>0.5</v>
      </c>
      <c r="L4" s="10" t="s">
        <v>21</v>
      </c>
      <c r="M4" s="13">
        <v>1440</v>
      </c>
      <c r="N4" s="13">
        <v>920</v>
      </c>
      <c r="O4" s="13">
        <v>55</v>
      </c>
      <c r="P4" s="13">
        <v>865</v>
      </c>
      <c r="Q4" s="13">
        <v>545</v>
      </c>
    </row>
    <row r="5" spans="1:17">
      <c r="A5" s="8">
        <f t="shared" si="0"/>
        <v>2017</v>
      </c>
      <c r="B5" s="8">
        <f t="shared" si="1"/>
        <v>9</v>
      </c>
      <c r="C5" s="8">
        <v>3</v>
      </c>
      <c r="D5" s="9"/>
      <c r="E5" s="10" t="s">
        <v>17</v>
      </c>
      <c r="F5" s="10" t="s">
        <v>25</v>
      </c>
      <c r="G5" s="10" t="s">
        <v>26</v>
      </c>
      <c r="H5" s="10" t="s">
        <v>27</v>
      </c>
      <c r="I5" s="10"/>
      <c r="J5" s="11">
        <v>42980</v>
      </c>
      <c r="K5" s="12">
        <v>0.83333333333333337</v>
      </c>
      <c r="L5" s="10" t="s">
        <v>28</v>
      </c>
      <c r="M5" s="13">
        <v>765</v>
      </c>
      <c r="N5" s="13">
        <v>459</v>
      </c>
      <c r="O5" s="13">
        <v>358</v>
      </c>
      <c r="P5" s="13">
        <v>101</v>
      </c>
      <c r="Q5" s="13">
        <v>459</v>
      </c>
    </row>
    <row r="6" spans="1:17">
      <c r="A6" s="8">
        <f t="shared" si="0"/>
        <v>2017</v>
      </c>
      <c r="B6" s="8">
        <f t="shared" si="1"/>
        <v>9</v>
      </c>
      <c r="C6" s="8">
        <v>3</v>
      </c>
      <c r="D6" s="9">
        <v>43160.638257465282</v>
      </c>
      <c r="E6" s="10" t="s">
        <v>17</v>
      </c>
      <c r="F6" s="10" t="s">
        <v>29</v>
      </c>
      <c r="G6" s="10" t="s">
        <v>30</v>
      </c>
      <c r="H6" s="10" t="s">
        <v>30</v>
      </c>
      <c r="I6" s="10"/>
      <c r="J6" s="11">
        <v>42981</v>
      </c>
      <c r="K6" s="12">
        <v>0.5</v>
      </c>
      <c r="L6" s="10" t="s">
        <v>21</v>
      </c>
      <c r="M6" s="13">
        <v>1440</v>
      </c>
      <c r="N6" s="13">
        <v>1314</v>
      </c>
      <c r="O6" s="13">
        <v>961</v>
      </c>
      <c r="P6" s="13">
        <v>353</v>
      </c>
      <c r="Q6" s="13">
        <v>1138</v>
      </c>
    </row>
    <row r="7" spans="1:17">
      <c r="A7" s="8">
        <f t="shared" si="0"/>
        <v>2017</v>
      </c>
      <c r="B7" s="8">
        <f t="shared" si="1"/>
        <v>9</v>
      </c>
      <c r="C7" s="8">
        <v>3</v>
      </c>
      <c r="D7" s="9"/>
      <c r="E7" s="10" t="s">
        <v>17</v>
      </c>
      <c r="F7" s="10" t="s">
        <v>31</v>
      </c>
      <c r="G7" s="10" t="s">
        <v>32</v>
      </c>
      <c r="H7" s="10" t="s">
        <v>33</v>
      </c>
      <c r="I7" s="10"/>
      <c r="J7" s="11">
        <v>42982</v>
      </c>
      <c r="K7" s="12">
        <v>0.75</v>
      </c>
      <c r="L7" s="10" t="s">
        <v>21</v>
      </c>
      <c r="M7" s="13">
        <v>1440</v>
      </c>
      <c r="N7" s="13">
        <v>52</v>
      </c>
      <c r="O7" s="13">
        <v>48</v>
      </c>
      <c r="P7" s="13">
        <v>4</v>
      </c>
      <c r="Q7" s="13">
        <v>50</v>
      </c>
    </row>
    <row r="8" spans="1:17">
      <c r="A8" s="8">
        <f t="shared" si="0"/>
        <v>2017</v>
      </c>
      <c r="B8" s="8">
        <f t="shared" si="1"/>
        <v>9</v>
      </c>
      <c r="C8" s="8">
        <v>3</v>
      </c>
      <c r="D8" s="9"/>
      <c r="E8" s="10" t="s">
        <v>34</v>
      </c>
      <c r="F8" s="10" t="s">
        <v>35</v>
      </c>
      <c r="G8" s="10" t="s">
        <v>36</v>
      </c>
      <c r="H8" s="10" t="s">
        <v>37</v>
      </c>
      <c r="I8" s="10"/>
      <c r="J8" s="11">
        <v>42982</v>
      </c>
      <c r="K8" s="12">
        <v>0.33333333333333331</v>
      </c>
      <c r="L8" s="10" t="s">
        <v>38</v>
      </c>
      <c r="M8" s="13" t="s">
        <v>39</v>
      </c>
      <c r="N8" s="13" t="s">
        <v>39</v>
      </c>
      <c r="O8" s="13" t="s">
        <v>39</v>
      </c>
      <c r="P8" s="13" t="s">
        <v>39</v>
      </c>
      <c r="Q8" s="13" t="s">
        <v>39</v>
      </c>
    </row>
    <row r="9" spans="1:17">
      <c r="A9" s="8">
        <f t="shared" si="0"/>
        <v>2017</v>
      </c>
      <c r="B9" s="8">
        <f t="shared" si="1"/>
        <v>9</v>
      </c>
      <c r="C9" s="8">
        <v>3</v>
      </c>
      <c r="D9" s="9"/>
      <c r="E9" s="10" t="s">
        <v>17</v>
      </c>
      <c r="F9" s="10" t="s">
        <v>40</v>
      </c>
      <c r="G9" s="10" t="s">
        <v>23</v>
      </c>
      <c r="H9" s="10" t="s">
        <v>41</v>
      </c>
      <c r="I9" s="10"/>
      <c r="J9" s="11">
        <v>42983</v>
      </c>
      <c r="K9" s="12">
        <v>0.83333333333333337</v>
      </c>
      <c r="L9" s="10" t="s">
        <v>21</v>
      </c>
      <c r="M9" s="13">
        <v>1440</v>
      </c>
      <c r="N9" s="13">
        <v>1254</v>
      </c>
      <c r="O9" s="13">
        <v>683</v>
      </c>
      <c r="P9" s="13">
        <v>571</v>
      </c>
      <c r="Q9" s="13">
        <v>986</v>
      </c>
    </row>
    <row r="10" spans="1:17">
      <c r="A10" s="8">
        <f t="shared" si="0"/>
        <v>2017</v>
      </c>
      <c r="B10" s="8">
        <f t="shared" si="1"/>
        <v>9</v>
      </c>
      <c r="C10" s="8">
        <v>3</v>
      </c>
      <c r="D10" s="9"/>
      <c r="E10" s="10" t="s">
        <v>17</v>
      </c>
      <c r="F10" s="10" t="s">
        <v>40</v>
      </c>
      <c r="G10" s="10" t="s">
        <v>23</v>
      </c>
      <c r="H10" s="10" t="s">
        <v>41</v>
      </c>
      <c r="I10" s="10"/>
      <c r="J10" s="11">
        <v>42984</v>
      </c>
      <c r="K10" s="12">
        <v>0.83333333333333337</v>
      </c>
      <c r="L10" s="10" t="s">
        <v>21</v>
      </c>
      <c r="M10" s="13">
        <v>1440</v>
      </c>
      <c r="N10" s="13">
        <v>1228</v>
      </c>
      <c r="O10" s="13">
        <v>694</v>
      </c>
      <c r="P10" s="13">
        <v>534</v>
      </c>
      <c r="Q10" s="13">
        <v>952</v>
      </c>
    </row>
    <row r="11" spans="1:17">
      <c r="A11" s="8">
        <f t="shared" si="0"/>
        <v>2017</v>
      </c>
      <c r="B11" s="8">
        <f t="shared" si="1"/>
        <v>9</v>
      </c>
      <c r="C11" s="8">
        <v>3</v>
      </c>
      <c r="D11" s="9"/>
      <c r="E11" s="10" t="s">
        <v>17</v>
      </c>
      <c r="F11" s="10" t="s">
        <v>18</v>
      </c>
      <c r="G11" s="10" t="s">
        <v>19</v>
      </c>
      <c r="H11" s="10" t="s">
        <v>42</v>
      </c>
      <c r="I11" s="10"/>
      <c r="J11" s="11">
        <v>42985</v>
      </c>
      <c r="K11" s="12">
        <v>0.83333333333333337</v>
      </c>
      <c r="L11" s="10" t="s">
        <v>21</v>
      </c>
      <c r="M11" s="13">
        <v>1440</v>
      </c>
      <c r="N11" s="13">
        <v>1347</v>
      </c>
      <c r="O11" s="13">
        <v>648</v>
      </c>
      <c r="P11" s="13">
        <v>699</v>
      </c>
      <c r="Q11" s="13">
        <v>1108</v>
      </c>
    </row>
    <row r="12" spans="1:17">
      <c r="A12" s="8">
        <f t="shared" si="0"/>
        <v>2017</v>
      </c>
      <c r="B12" s="8">
        <f t="shared" si="1"/>
        <v>9</v>
      </c>
      <c r="C12" s="8">
        <v>3</v>
      </c>
      <c r="D12" s="9"/>
      <c r="E12" s="10" t="s">
        <v>17</v>
      </c>
      <c r="F12" s="10" t="s">
        <v>40</v>
      </c>
      <c r="G12" s="10" t="s">
        <v>23</v>
      </c>
      <c r="H12" s="10" t="s">
        <v>41</v>
      </c>
      <c r="I12" s="10"/>
      <c r="J12" s="11">
        <v>42986</v>
      </c>
      <c r="K12" s="12">
        <v>0.83333333333333337</v>
      </c>
      <c r="L12" s="10" t="s">
        <v>21</v>
      </c>
      <c r="M12" s="13">
        <v>1440</v>
      </c>
      <c r="N12" s="13">
        <v>1263</v>
      </c>
      <c r="O12" s="13">
        <v>775</v>
      </c>
      <c r="P12" s="13">
        <v>488</v>
      </c>
      <c r="Q12" s="13">
        <v>1013</v>
      </c>
    </row>
    <row r="13" spans="1:17">
      <c r="A13" s="8">
        <f t="shared" si="0"/>
        <v>2017</v>
      </c>
      <c r="B13" s="8">
        <f t="shared" si="1"/>
        <v>9</v>
      </c>
      <c r="C13" s="8">
        <v>3</v>
      </c>
      <c r="D13" s="9"/>
      <c r="E13" s="10" t="s">
        <v>17</v>
      </c>
      <c r="F13" s="10" t="s">
        <v>18</v>
      </c>
      <c r="G13" s="10" t="s">
        <v>19</v>
      </c>
      <c r="H13" s="10" t="s">
        <v>43</v>
      </c>
      <c r="I13" s="10"/>
      <c r="J13" s="11">
        <v>42987</v>
      </c>
      <c r="K13" s="12">
        <v>0.6875</v>
      </c>
      <c r="L13" s="10" t="s">
        <v>21</v>
      </c>
      <c r="M13" s="13">
        <v>1440</v>
      </c>
      <c r="N13" s="13">
        <v>609</v>
      </c>
      <c r="O13" s="13">
        <v>445</v>
      </c>
      <c r="P13" s="13">
        <v>164</v>
      </c>
      <c r="Q13" s="13">
        <v>521</v>
      </c>
    </row>
    <row r="14" spans="1:17">
      <c r="A14" s="8">
        <f t="shared" si="0"/>
        <v>2017</v>
      </c>
      <c r="B14" s="8">
        <f t="shared" si="1"/>
        <v>9</v>
      </c>
      <c r="C14" s="8">
        <v>3</v>
      </c>
      <c r="D14" s="9">
        <v>43160.639646979165</v>
      </c>
      <c r="E14" s="10" t="s">
        <v>17</v>
      </c>
      <c r="F14" s="10" t="s">
        <v>22</v>
      </c>
      <c r="G14" s="10" t="s">
        <v>23</v>
      </c>
      <c r="H14" s="10" t="s">
        <v>24</v>
      </c>
      <c r="I14" s="10"/>
      <c r="J14" s="11">
        <v>42987</v>
      </c>
      <c r="K14" s="12">
        <v>0.5</v>
      </c>
      <c r="L14" s="10" t="s">
        <v>21</v>
      </c>
      <c r="M14" s="13">
        <v>1440</v>
      </c>
      <c r="N14" s="13">
        <v>474</v>
      </c>
      <c r="O14" s="13">
        <v>364</v>
      </c>
      <c r="P14" s="13">
        <v>110</v>
      </c>
      <c r="Q14" s="13">
        <v>391</v>
      </c>
    </row>
    <row r="15" spans="1:17">
      <c r="A15" s="8">
        <f t="shared" si="0"/>
        <v>2017</v>
      </c>
      <c r="B15" s="8">
        <f t="shared" si="1"/>
        <v>9</v>
      </c>
      <c r="C15" s="8">
        <v>3</v>
      </c>
      <c r="D15" s="9"/>
      <c r="E15" s="10" t="s">
        <v>17</v>
      </c>
      <c r="F15" s="10" t="s">
        <v>40</v>
      </c>
      <c r="G15" s="10" t="s">
        <v>23</v>
      </c>
      <c r="H15" s="10" t="s">
        <v>41</v>
      </c>
      <c r="I15" s="10"/>
      <c r="J15" s="11">
        <v>42988</v>
      </c>
      <c r="K15" s="12">
        <v>0.70833333333333337</v>
      </c>
      <c r="L15" s="10" t="s">
        <v>21</v>
      </c>
      <c r="M15" s="13">
        <v>1440</v>
      </c>
      <c r="N15" s="13">
        <v>1403</v>
      </c>
      <c r="O15" s="13">
        <v>941</v>
      </c>
      <c r="P15" s="13">
        <v>462</v>
      </c>
      <c r="Q15" s="13">
        <v>1134</v>
      </c>
    </row>
    <row r="16" spans="1:17">
      <c r="A16" s="8">
        <f t="shared" si="0"/>
        <v>2017</v>
      </c>
      <c r="B16" s="8">
        <f t="shared" si="1"/>
        <v>9</v>
      </c>
      <c r="C16" s="8">
        <v>3</v>
      </c>
      <c r="D16" s="9"/>
      <c r="E16" s="10" t="s">
        <v>34</v>
      </c>
      <c r="F16" s="10" t="s">
        <v>35</v>
      </c>
      <c r="G16" s="10" t="s">
        <v>36</v>
      </c>
      <c r="H16" s="10" t="s">
        <v>44</v>
      </c>
      <c r="I16" s="10"/>
      <c r="J16" s="11">
        <v>42992</v>
      </c>
      <c r="K16" s="12">
        <v>0.54166666666666663</v>
      </c>
      <c r="L16" s="10" t="s">
        <v>38</v>
      </c>
      <c r="M16" s="13" t="s">
        <v>39</v>
      </c>
      <c r="N16" s="13" t="s">
        <v>39</v>
      </c>
      <c r="O16" s="13" t="s">
        <v>39</v>
      </c>
      <c r="P16" s="13" t="s">
        <v>39</v>
      </c>
      <c r="Q16" s="13" t="s">
        <v>39</v>
      </c>
    </row>
    <row r="17" spans="1:17">
      <c r="A17" s="8">
        <f t="shared" si="0"/>
        <v>2017</v>
      </c>
      <c r="B17" s="8">
        <f t="shared" si="1"/>
        <v>9</v>
      </c>
      <c r="C17" s="8">
        <v>3</v>
      </c>
      <c r="D17" s="9"/>
      <c r="E17" s="10" t="s">
        <v>17</v>
      </c>
      <c r="F17" s="10" t="s">
        <v>45</v>
      </c>
      <c r="G17" s="10" t="s">
        <v>46</v>
      </c>
      <c r="H17" s="10" t="s">
        <v>47</v>
      </c>
      <c r="I17" s="10"/>
      <c r="J17" s="11">
        <v>42992</v>
      </c>
      <c r="K17" s="12">
        <v>0.83333333333333337</v>
      </c>
      <c r="L17" s="10" t="s">
        <v>48</v>
      </c>
      <c r="M17" s="13">
        <v>200</v>
      </c>
      <c r="N17" s="13">
        <v>47</v>
      </c>
      <c r="O17" s="13">
        <v>11</v>
      </c>
      <c r="P17" s="13">
        <v>36</v>
      </c>
      <c r="Q17" s="13">
        <v>37</v>
      </c>
    </row>
    <row r="18" spans="1:17">
      <c r="A18" s="8">
        <f t="shared" si="0"/>
        <v>2017</v>
      </c>
      <c r="B18" s="8">
        <f t="shared" si="1"/>
        <v>9</v>
      </c>
      <c r="C18" s="8">
        <v>3</v>
      </c>
      <c r="D18" s="9"/>
      <c r="E18" s="10" t="s">
        <v>17</v>
      </c>
      <c r="F18" s="10" t="s">
        <v>29</v>
      </c>
      <c r="G18" s="10" t="s">
        <v>49</v>
      </c>
      <c r="H18" s="10" t="s">
        <v>50</v>
      </c>
      <c r="I18" s="10"/>
      <c r="J18" s="11">
        <v>42995</v>
      </c>
      <c r="K18" s="12">
        <v>0.5</v>
      </c>
      <c r="L18" s="10" t="s">
        <v>21</v>
      </c>
      <c r="M18" s="13">
        <v>1440</v>
      </c>
      <c r="N18" s="13">
        <v>918</v>
      </c>
      <c r="O18" s="13">
        <v>565</v>
      </c>
      <c r="P18" s="13">
        <v>353</v>
      </c>
      <c r="Q18" s="13">
        <v>743</v>
      </c>
    </row>
    <row r="19" spans="1:17">
      <c r="A19" s="8">
        <f t="shared" si="0"/>
        <v>2017</v>
      </c>
      <c r="B19" s="8">
        <f t="shared" si="1"/>
        <v>9</v>
      </c>
      <c r="C19" s="8">
        <v>3</v>
      </c>
      <c r="D19" s="9"/>
      <c r="E19" s="10" t="s">
        <v>17</v>
      </c>
      <c r="F19" s="10" t="s">
        <v>18</v>
      </c>
      <c r="G19" s="10" t="s">
        <v>19</v>
      </c>
      <c r="H19" s="10" t="s">
        <v>51</v>
      </c>
      <c r="I19" s="10"/>
      <c r="J19" s="11">
        <v>42995</v>
      </c>
      <c r="K19" s="12">
        <v>0.70833333333333337</v>
      </c>
      <c r="L19" s="10" t="s">
        <v>21</v>
      </c>
      <c r="M19" s="13">
        <v>1440</v>
      </c>
      <c r="N19" s="13">
        <v>1312</v>
      </c>
      <c r="O19" s="13">
        <v>1141</v>
      </c>
      <c r="P19" s="13">
        <v>171</v>
      </c>
      <c r="Q19" s="13">
        <v>1158</v>
      </c>
    </row>
    <row r="20" spans="1:17">
      <c r="A20" s="8">
        <f t="shared" si="0"/>
        <v>2017</v>
      </c>
      <c r="B20" s="8">
        <f t="shared" si="1"/>
        <v>9</v>
      </c>
      <c r="C20" s="8">
        <v>3</v>
      </c>
      <c r="D20" s="9"/>
      <c r="E20" s="10" t="s">
        <v>34</v>
      </c>
      <c r="F20" s="10" t="s">
        <v>35</v>
      </c>
      <c r="G20" s="10" t="s">
        <v>36</v>
      </c>
      <c r="H20" s="10" t="s">
        <v>52</v>
      </c>
      <c r="I20" s="10"/>
      <c r="J20" s="11">
        <v>42995</v>
      </c>
      <c r="K20" s="12">
        <v>0.33333333333333331</v>
      </c>
      <c r="L20" s="10" t="s">
        <v>38</v>
      </c>
      <c r="M20" s="13" t="s">
        <v>39</v>
      </c>
      <c r="N20" s="13" t="s">
        <v>39</v>
      </c>
      <c r="O20" s="13" t="s">
        <v>39</v>
      </c>
      <c r="P20" s="13" t="s">
        <v>39</v>
      </c>
      <c r="Q20" s="13" t="s">
        <v>39</v>
      </c>
    </row>
    <row r="21" spans="1:17">
      <c r="A21" s="8">
        <f t="shared" si="0"/>
        <v>2017</v>
      </c>
      <c r="B21" s="8">
        <f t="shared" si="1"/>
        <v>9</v>
      </c>
      <c r="C21" s="8">
        <v>3</v>
      </c>
      <c r="D21" s="9"/>
      <c r="E21" s="10" t="s">
        <v>17</v>
      </c>
      <c r="F21" s="10" t="s">
        <v>31</v>
      </c>
      <c r="G21" s="10" t="s">
        <v>46</v>
      </c>
      <c r="H21" s="10" t="s">
        <v>53</v>
      </c>
      <c r="I21" s="10"/>
      <c r="J21" s="11">
        <v>42996</v>
      </c>
      <c r="K21" s="12">
        <v>0.75</v>
      </c>
      <c r="L21" s="10" t="s">
        <v>21</v>
      </c>
      <c r="M21" s="13">
        <v>1440</v>
      </c>
      <c r="N21" s="13">
        <v>128</v>
      </c>
      <c r="O21" s="13">
        <v>50</v>
      </c>
      <c r="P21" s="13">
        <v>78</v>
      </c>
      <c r="Q21" s="13">
        <v>61</v>
      </c>
    </row>
    <row r="22" spans="1:17">
      <c r="A22" s="8">
        <f t="shared" si="0"/>
        <v>2017</v>
      </c>
      <c r="B22" s="8">
        <f t="shared" si="1"/>
        <v>9</v>
      </c>
      <c r="C22" s="8">
        <v>3</v>
      </c>
      <c r="D22" s="9"/>
      <c r="E22" s="10" t="s">
        <v>17</v>
      </c>
      <c r="F22" s="10" t="s">
        <v>54</v>
      </c>
      <c r="G22" s="10" t="s">
        <v>49</v>
      </c>
      <c r="H22" s="10" t="s">
        <v>55</v>
      </c>
      <c r="I22" s="10"/>
      <c r="J22" s="11">
        <v>42997</v>
      </c>
      <c r="K22" s="12">
        <v>0.83333333333333337</v>
      </c>
      <c r="L22" s="10" t="s">
        <v>48</v>
      </c>
      <c r="M22" s="13">
        <v>200</v>
      </c>
      <c r="N22" s="13">
        <v>41</v>
      </c>
      <c r="O22" s="13">
        <v>6</v>
      </c>
      <c r="P22" s="13">
        <v>35</v>
      </c>
      <c r="Q22" s="13">
        <v>27</v>
      </c>
    </row>
    <row r="23" spans="1:17">
      <c r="A23" s="8">
        <f t="shared" si="0"/>
        <v>2017</v>
      </c>
      <c r="B23" s="8">
        <f t="shared" si="1"/>
        <v>9</v>
      </c>
      <c r="C23" s="8">
        <v>3</v>
      </c>
      <c r="D23" s="9">
        <v>43160.640353240742</v>
      </c>
      <c r="E23" s="10" t="s">
        <v>17</v>
      </c>
      <c r="F23" s="10" t="s">
        <v>29</v>
      </c>
      <c r="G23" s="10" t="s">
        <v>56</v>
      </c>
      <c r="H23" s="10" t="s">
        <v>56</v>
      </c>
      <c r="I23" s="10"/>
      <c r="J23" s="11">
        <v>42999</v>
      </c>
      <c r="K23" s="12">
        <v>0.83333333333333337</v>
      </c>
      <c r="L23" s="10" t="s">
        <v>21</v>
      </c>
      <c r="M23" s="13">
        <v>1440</v>
      </c>
      <c r="N23" s="13">
        <v>1287</v>
      </c>
      <c r="O23" s="13">
        <v>324</v>
      </c>
      <c r="P23" s="13">
        <v>963</v>
      </c>
      <c r="Q23" s="13">
        <v>1017</v>
      </c>
    </row>
    <row r="24" spans="1:17">
      <c r="A24" s="8">
        <f t="shared" si="0"/>
        <v>2017</v>
      </c>
      <c r="B24" s="8">
        <f t="shared" si="1"/>
        <v>9</v>
      </c>
      <c r="C24" s="8">
        <v>3</v>
      </c>
      <c r="D24" s="9"/>
      <c r="E24" s="10" t="s">
        <v>17</v>
      </c>
      <c r="F24" s="10" t="s">
        <v>57</v>
      </c>
      <c r="G24" s="10" t="s">
        <v>58</v>
      </c>
      <c r="H24" s="10" t="s">
        <v>59</v>
      </c>
      <c r="I24" s="10"/>
      <c r="J24" s="11">
        <v>43000</v>
      </c>
      <c r="K24" s="12">
        <v>0.83333333333333337</v>
      </c>
      <c r="L24" s="10" t="s">
        <v>21</v>
      </c>
      <c r="M24" s="13">
        <v>1440</v>
      </c>
      <c r="N24" s="13">
        <v>1133</v>
      </c>
      <c r="O24" s="13">
        <v>700</v>
      </c>
      <c r="P24" s="13">
        <v>433</v>
      </c>
      <c r="Q24" s="13">
        <v>876</v>
      </c>
    </row>
    <row r="25" spans="1:17">
      <c r="A25" s="8">
        <f t="shared" si="0"/>
        <v>2017</v>
      </c>
      <c r="B25" s="8">
        <f t="shared" si="1"/>
        <v>9</v>
      </c>
      <c r="C25" s="8">
        <v>3</v>
      </c>
      <c r="D25" s="9"/>
      <c r="E25" s="10" t="s">
        <v>17</v>
      </c>
      <c r="F25" s="10" t="s">
        <v>57</v>
      </c>
      <c r="G25" s="10" t="s">
        <v>58</v>
      </c>
      <c r="H25" s="10" t="s">
        <v>59</v>
      </c>
      <c r="I25" s="10"/>
      <c r="J25" s="11">
        <v>43001</v>
      </c>
      <c r="K25" s="12">
        <v>0.83333333333333337</v>
      </c>
      <c r="L25" s="10" t="s">
        <v>21</v>
      </c>
      <c r="M25" s="13">
        <v>1440</v>
      </c>
      <c r="N25" s="13">
        <v>1231</v>
      </c>
      <c r="O25" s="13">
        <v>909</v>
      </c>
      <c r="P25" s="13">
        <v>322</v>
      </c>
      <c r="Q25" s="13">
        <v>1063</v>
      </c>
    </row>
    <row r="26" spans="1:17">
      <c r="A26" s="8">
        <f t="shared" si="0"/>
        <v>2017</v>
      </c>
      <c r="B26" s="8">
        <f t="shared" si="1"/>
        <v>9</v>
      </c>
      <c r="C26" s="8">
        <v>3</v>
      </c>
      <c r="D26" s="9">
        <v>43160.640808321754</v>
      </c>
      <c r="E26" s="10" t="s">
        <v>17</v>
      </c>
      <c r="F26" s="10" t="s">
        <v>60</v>
      </c>
      <c r="G26" s="10" t="s">
        <v>61</v>
      </c>
      <c r="H26" s="10" t="s">
        <v>62</v>
      </c>
      <c r="I26" s="10"/>
      <c r="J26" s="11">
        <v>43001</v>
      </c>
      <c r="K26" s="12">
        <v>0.5</v>
      </c>
      <c r="L26" s="10" t="s">
        <v>21</v>
      </c>
      <c r="M26" s="13">
        <v>1440</v>
      </c>
      <c r="N26" s="13">
        <v>904</v>
      </c>
      <c r="O26" s="13">
        <v>424</v>
      </c>
      <c r="P26" s="13">
        <v>480</v>
      </c>
      <c r="Q26" s="13">
        <v>615</v>
      </c>
    </row>
    <row r="27" spans="1:17">
      <c r="A27" s="8">
        <f t="shared" si="0"/>
        <v>2017</v>
      </c>
      <c r="B27" s="8">
        <f t="shared" si="1"/>
        <v>9</v>
      </c>
      <c r="C27" s="8">
        <v>3</v>
      </c>
      <c r="D27" s="9"/>
      <c r="E27" s="10" t="s">
        <v>17</v>
      </c>
      <c r="F27" s="10" t="s">
        <v>57</v>
      </c>
      <c r="G27" s="10" t="s">
        <v>58</v>
      </c>
      <c r="H27" s="10" t="s">
        <v>59</v>
      </c>
      <c r="I27" s="10"/>
      <c r="J27" s="11">
        <v>43002</v>
      </c>
      <c r="K27" s="12">
        <v>0.70833333333333337</v>
      </c>
      <c r="L27" s="10" t="s">
        <v>21</v>
      </c>
      <c r="M27" s="13">
        <v>1440</v>
      </c>
      <c r="N27" s="13">
        <v>1313</v>
      </c>
      <c r="O27" s="13">
        <v>883</v>
      </c>
      <c r="P27" s="13">
        <v>430</v>
      </c>
      <c r="Q27" s="13">
        <v>1095</v>
      </c>
    </row>
    <row r="28" spans="1:17">
      <c r="A28" s="8">
        <f t="shared" si="0"/>
        <v>2017</v>
      </c>
      <c r="B28" s="8">
        <f t="shared" si="1"/>
        <v>9</v>
      </c>
      <c r="C28" s="8">
        <v>3</v>
      </c>
      <c r="D28" s="9">
        <v>43160.641156504629</v>
      </c>
      <c r="E28" s="10" t="s">
        <v>17</v>
      </c>
      <c r="F28" s="10" t="s">
        <v>29</v>
      </c>
      <c r="G28" s="10" t="s">
        <v>63</v>
      </c>
      <c r="H28" s="10" t="s">
        <v>63</v>
      </c>
      <c r="I28" s="10"/>
      <c r="J28" s="11">
        <v>43002</v>
      </c>
      <c r="K28" s="12">
        <v>0.5</v>
      </c>
      <c r="L28" s="10" t="s">
        <v>21</v>
      </c>
      <c r="M28" s="13">
        <v>1440</v>
      </c>
      <c r="N28" s="13">
        <v>1430</v>
      </c>
      <c r="O28" s="13">
        <v>1247</v>
      </c>
      <c r="P28" s="13">
        <v>183</v>
      </c>
      <c r="Q28" s="13">
        <v>1179</v>
      </c>
    </row>
    <row r="29" spans="1:17">
      <c r="A29" s="8">
        <f t="shared" si="0"/>
        <v>2017</v>
      </c>
      <c r="B29" s="8">
        <f t="shared" si="1"/>
        <v>9</v>
      </c>
      <c r="C29" s="8">
        <v>3</v>
      </c>
      <c r="D29" s="9"/>
      <c r="E29" s="10" t="s">
        <v>17</v>
      </c>
      <c r="F29" s="10" t="s">
        <v>57</v>
      </c>
      <c r="G29" s="10" t="s">
        <v>58</v>
      </c>
      <c r="H29" s="10" t="s">
        <v>59</v>
      </c>
      <c r="I29" s="10"/>
      <c r="J29" s="11">
        <v>43004</v>
      </c>
      <c r="K29" s="12">
        <v>0.83333333333333337</v>
      </c>
      <c r="L29" s="10" t="s">
        <v>21</v>
      </c>
      <c r="M29" s="13">
        <v>1440</v>
      </c>
      <c r="N29" s="13">
        <v>1156</v>
      </c>
      <c r="O29" s="13">
        <v>855</v>
      </c>
      <c r="P29" s="13">
        <v>301</v>
      </c>
      <c r="Q29" s="13">
        <v>919</v>
      </c>
    </row>
    <row r="30" spans="1:17">
      <c r="A30" s="8">
        <f t="shared" si="0"/>
        <v>2017</v>
      </c>
      <c r="B30" s="8">
        <f t="shared" si="1"/>
        <v>9</v>
      </c>
      <c r="C30" s="8">
        <v>3</v>
      </c>
      <c r="D30" s="9"/>
      <c r="E30" s="10" t="s">
        <v>17</v>
      </c>
      <c r="F30" s="10" t="s">
        <v>57</v>
      </c>
      <c r="G30" s="10" t="s">
        <v>58</v>
      </c>
      <c r="H30" s="10" t="s">
        <v>59</v>
      </c>
      <c r="I30" s="10"/>
      <c r="J30" s="11">
        <v>43005</v>
      </c>
      <c r="K30" s="12">
        <v>0.83333333333333337</v>
      </c>
      <c r="L30" s="10" t="s">
        <v>21</v>
      </c>
      <c r="M30" s="13">
        <v>1440</v>
      </c>
      <c r="N30" s="13">
        <v>763</v>
      </c>
      <c r="O30" s="13">
        <v>371</v>
      </c>
      <c r="P30" s="13">
        <v>392</v>
      </c>
      <c r="Q30" s="13">
        <v>620</v>
      </c>
    </row>
    <row r="31" spans="1:17">
      <c r="A31" s="8">
        <f t="shared" si="0"/>
        <v>2017</v>
      </c>
      <c r="B31" s="8">
        <f t="shared" si="1"/>
        <v>9</v>
      </c>
      <c r="C31" s="8">
        <v>3</v>
      </c>
      <c r="D31" s="9"/>
      <c r="E31" s="10" t="s">
        <v>17</v>
      </c>
      <c r="F31" s="10" t="s">
        <v>57</v>
      </c>
      <c r="G31" s="10" t="s">
        <v>58</v>
      </c>
      <c r="H31" s="10" t="s">
        <v>59</v>
      </c>
      <c r="I31" s="10"/>
      <c r="J31" s="11">
        <v>43006</v>
      </c>
      <c r="K31" s="12">
        <v>0.83333333333333337</v>
      </c>
      <c r="L31" s="10" t="s">
        <v>21</v>
      </c>
      <c r="M31" s="13">
        <v>1440</v>
      </c>
      <c r="N31" s="13">
        <v>1102</v>
      </c>
      <c r="O31" s="13">
        <v>819</v>
      </c>
      <c r="P31" s="13">
        <v>283</v>
      </c>
      <c r="Q31" s="13">
        <v>920</v>
      </c>
    </row>
    <row r="32" spans="1:17">
      <c r="A32" s="8">
        <f t="shared" si="0"/>
        <v>2017</v>
      </c>
      <c r="B32" s="8">
        <f t="shared" si="1"/>
        <v>9</v>
      </c>
      <c r="C32" s="8">
        <v>3</v>
      </c>
      <c r="D32" s="9"/>
      <c r="E32" s="10" t="s">
        <v>17</v>
      </c>
      <c r="F32" s="10" t="s">
        <v>45</v>
      </c>
      <c r="G32" s="10" t="s">
        <v>46</v>
      </c>
      <c r="H32" s="10" t="s">
        <v>64</v>
      </c>
      <c r="I32" s="10"/>
      <c r="J32" s="11">
        <v>43006</v>
      </c>
      <c r="K32" s="12">
        <v>0.83333333333333337</v>
      </c>
      <c r="L32" s="10" t="s">
        <v>48</v>
      </c>
      <c r="M32" s="13">
        <v>200</v>
      </c>
      <c r="N32" s="13">
        <v>55</v>
      </c>
      <c r="O32" s="13">
        <v>17</v>
      </c>
      <c r="P32" s="13">
        <v>38</v>
      </c>
      <c r="Q32" s="13">
        <v>40</v>
      </c>
    </row>
    <row r="33" spans="1:17">
      <c r="A33" s="8">
        <f t="shared" si="0"/>
        <v>2017</v>
      </c>
      <c r="B33" s="8">
        <f t="shared" si="1"/>
        <v>9</v>
      </c>
      <c r="C33" s="8">
        <v>3</v>
      </c>
      <c r="D33" s="9"/>
      <c r="E33" s="10" t="s">
        <v>17</v>
      </c>
      <c r="F33" s="10" t="s">
        <v>57</v>
      </c>
      <c r="G33" s="10" t="s">
        <v>58</v>
      </c>
      <c r="H33" s="10" t="s">
        <v>59</v>
      </c>
      <c r="I33" s="10"/>
      <c r="J33" s="11">
        <v>43007</v>
      </c>
      <c r="K33" s="12">
        <v>0.83333333333333337</v>
      </c>
      <c r="L33" s="10" t="s">
        <v>21</v>
      </c>
      <c r="M33" s="13">
        <v>1440</v>
      </c>
      <c r="N33" s="13">
        <v>1301</v>
      </c>
      <c r="O33" s="13">
        <v>987</v>
      </c>
      <c r="P33" s="13">
        <v>314</v>
      </c>
      <c r="Q33" s="13">
        <v>1104</v>
      </c>
    </row>
    <row r="34" spans="1:17">
      <c r="A34" s="8">
        <f t="shared" si="0"/>
        <v>2017</v>
      </c>
      <c r="B34" s="8">
        <f t="shared" si="1"/>
        <v>9</v>
      </c>
      <c r="C34" s="8">
        <v>3</v>
      </c>
      <c r="D34" s="9"/>
      <c r="E34" s="10" t="s">
        <v>34</v>
      </c>
      <c r="F34" s="10" t="s">
        <v>35</v>
      </c>
      <c r="G34" s="10" t="s">
        <v>38</v>
      </c>
      <c r="H34" s="10" t="s">
        <v>65</v>
      </c>
      <c r="I34" s="10"/>
      <c r="J34" s="11">
        <v>43007</v>
      </c>
      <c r="K34" s="12">
        <v>0.83333333333333337</v>
      </c>
      <c r="L34" s="10" t="s">
        <v>21</v>
      </c>
      <c r="M34" s="13" t="s">
        <v>39</v>
      </c>
      <c r="N34" s="13" t="s">
        <v>39</v>
      </c>
      <c r="O34" s="13" t="s">
        <v>39</v>
      </c>
      <c r="P34" s="13" t="s">
        <v>39</v>
      </c>
      <c r="Q34" s="13" t="s">
        <v>39</v>
      </c>
    </row>
    <row r="35" spans="1:17">
      <c r="A35" s="8">
        <f t="shared" si="0"/>
        <v>2017</v>
      </c>
      <c r="B35" s="8">
        <f t="shared" si="1"/>
        <v>9</v>
      </c>
      <c r="C35" s="8">
        <v>3</v>
      </c>
      <c r="D35" s="9"/>
      <c r="E35" s="10" t="s">
        <v>17</v>
      </c>
      <c r="F35" s="10" t="s">
        <v>57</v>
      </c>
      <c r="G35" s="10" t="s">
        <v>58</v>
      </c>
      <c r="H35" s="10" t="s">
        <v>59</v>
      </c>
      <c r="I35" s="10"/>
      <c r="J35" s="11">
        <v>43008</v>
      </c>
      <c r="K35" s="12">
        <v>0.83333333333333337</v>
      </c>
      <c r="L35" s="10" t="s">
        <v>21</v>
      </c>
      <c r="M35" s="13">
        <v>1440</v>
      </c>
      <c r="N35" s="13">
        <v>1399</v>
      </c>
      <c r="O35" s="13">
        <v>1005</v>
      </c>
      <c r="P35" s="13">
        <v>394</v>
      </c>
      <c r="Q35" s="13">
        <v>1126</v>
      </c>
    </row>
    <row r="36" spans="1:17">
      <c r="A36" s="8">
        <f t="shared" si="0"/>
        <v>2017</v>
      </c>
      <c r="B36" s="8">
        <f t="shared" si="1"/>
        <v>9</v>
      </c>
      <c r="C36" s="8">
        <v>3</v>
      </c>
      <c r="D36" s="9">
        <v>43160.641688738426</v>
      </c>
      <c r="E36" s="10" t="s">
        <v>17</v>
      </c>
      <c r="F36" s="10" t="s">
        <v>29</v>
      </c>
      <c r="G36" s="10" t="s">
        <v>66</v>
      </c>
      <c r="H36" s="10" t="s">
        <v>66</v>
      </c>
      <c r="I36" s="10"/>
      <c r="J36" s="11">
        <v>43008</v>
      </c>
      <c r="K36" s="12">
        <v>0.5</v>
      </c>
      <c r="L36" s="10" t="s">
        <v>21</v>
      </c>
      <c r="M36" s="13">
        <v>1440</v>
      </c>
      <c r="N36" s="13">
        <v>702</v>
      </c>
      <c r="O36" s="13">
        <v>518</v>
      </c>
      <c r="P36" s="13">
        <v>184</v>
      </c>
      <c r="Q36" s="13">
        <v>529</v>
      </c>
    </row>
    <row r="37" spans="1:17">
      <c r="A37" s="8">
        <f t="shared" si="0"/>
        <v>2017</v>
      </c>
      <c r="B37" s="8">
        <f t="shared" si="1"/>
        <v>10</v>
      </c>
      <c r="C37" s="8">
        <v>4</v>
      </c>
      <c r="D37" s="9">
        <v>43160.780127511578</v>
      </c>
      <c r="E37" s="10" t="s">
        <v>17</v>
      </c>
      <c r="F37" s="10" t="s">
        <v>29</v>
      </c>
      <c r="G37" s="10" t="s">
        <v>67</v>
      </c>
      <c r="H37" s="10" t="s">
        <v>68</v>
      </c>
      <c r="I37" s="10"/>
      <c r="J37" s="11">
        <v>43009</v>
      </c>
      <c r="K37" s="12">
        <v>0.5</v>
      </c>
      <c r="L37" s="10" t="s">
        <v>21</v>
      </c>
      <c r="M37" s="13">
        <v>1440</v>
      </c>
      <c r="N37" s="13">
        <v>1384</v>
      </c>
      <c r="O37" s="13">
        <v>894</v>
      </c>
      <c r="P37" s="13">
        <v>490</v>
      </c>
      <c r="Q37" s="13">
        <v>1236</v>
      </c>
    </row>
    <row r="38" spans="1:17">
      <c r="A38" s="8">
        <f t="shared" si="0"/>
        <v>2017</v>
      </c>
      <c r="B38" s="8">
        <f t="shared" si="1"/>
        <v>10</v>
      </c>
      <c r="C38" s="8">
        <v>4</v>
      </c>
      <c r="D38" s="9"/>
      <c r="E38" s="10" t="s">
        <v>17</v>
      </c>
      <c r="F38" s="10" t="s">
        <v>69</v>
      </c>
      <c r="G38" s="10" t="s">
        <v>32</v>
      </c>
      <c r="H38" s="10" t="s">
        <v>70</v>
      </c>
      <c r="I38" s="10"/>
      <c r="J38" s="11">
        <v>43012</v>
      </c>
      <c r="K38" s="12">
        <v>0.85416666666666663</v>
      </c>
      <c r="L38" s="10" t="s">
        <v>21</v>
      </c>
      <c r="M38" s="13">
        <v>1440</v>
      </c>
      <c r="N38" s="13">
        <v>226</v>
      </c>
      <c r="O38" s="13">
        <v>145</v>
      </c>
      <c r="P38" s="13">
        <v>81</v>
      </c>
      <c r="Q38" s="13">
        <v>163</v>
      </c>
    </row>
    <row r="39" spans="1:17">
      <c r="A39" s="8">
        <f t="shared" si="0"/>
        <v>2017</v>
      </c>
      <c r="B39" s="8">
        <f t="shared" si="1"/>
        <v>10</v>
      </c>
      <c r="C39" s="8">
        <v>4</v>
      </c>
      <c r="D39" s="9"/>
      <c r="E39" s="10" t="s">
        <v>17</v>
      </c>
      <c r="F39" s="10" t="s">
        <v>25</v>
      </c>
      <c r="G39" s="10" t="s">
        <v>26</v>
      </c>
      <c r="H39" s="10" t="s">
        <v>71</v>
      </c>
      <c r="I39" s="10"/>
      <c r="J39" s="11">
        <v>43013</v>
      </c>
      <c r="K39" s="12">
        <v>0.83333333333333337</v>
      </c>
      <c r="L39" s="10" t="s">
        <v>21</v>
      </c>
      <c r="M39" s="13">
        <v>1440</v>
      </c>
      <c r="N39" s="13">
        <v>1191</v>
      </c>
      <c r="O39" s="13">
        <v>527</v>
      </c>
      <c r="P39" s="13">
        <v>664</v>
      </c>
      <c r="Q39" s="13">
        <v>834</v>
      </c>
    </row>
    <row r="40" spans="1:17">
      <c r="A40" s="8">
        <f t="shared" si="0"/>
        <v>2017</v>
      </c>
      <c r="B40" s="8">
        <f t="shared" si="1"/>
        <v>10</v>
      </c>
      <c r="C40" s="8">
        <v>4</v>
      </c>
      <c r="D40" s="9"/>
      <c r="E40" s="10" t="s">
        <v>17</v>
      </c>
      <c r="F40" s="10" t="s">
        <v>25</v>
      </c>
      <c r="G40" s="10" t="s">
        <v>26</v>
      </c>
      <c r="H40" s="10" t="s">
        <v>71</v>
      </c>
      <c r="I40" s="10"/>
      <c r="J40" s="11">
        <v>43014</v>
      </c>
      <c r="K40" s="12">
        <v>0.83333333333333337</v>
      </c>
      <c r="L40" s="10" t="s">
        <v>21</v>
      </c>
      <c r="M40" s="13">
        <v>1440</v>
      </c>
      <c r="N40" s="13">
        <v>786</v>
      </c>
      <c r="O40" s="13">
        <v>405</v>
      </c>
      <c r="P40" s="13">
        <v>381</v>
      </c>
      <c r="Q40" s="13">
        <v>563</v>
      </c>
    </row>
    <row r="41" spans="1:17">
      <c r="A41" s="8">
        <f t="shared" si="0"/>
        <v>2017</v>
      </c>
      <c r="B41" s="8">
        <f t="shared" si="1"/>
        <v>10</v>
      </c>
      <c r="C41" s="8">
        <v>4</v>
      </c>
      <c r="D41" s="9"/>
      <c r="E41" s="10" t="s">
        <v>17</v>
      </c>
      <c r="F41" s="10" t="s">
        <v>25</v>
      </c>
      <c r="G41" s="10" t="s">
        <v>26</v>
      </c>
      <c r="H41" s="10" t="s">
        <v>71</v>
      </c>
      <c r="I41" s="10"/>
      <c r="J41" s="11">
        <v>43015</v>
      </c>
      <c r="K41" s="12">
        <v>0.83333333333333337</v>
      </c>
      <c r="L41" s="10" t="s">
        <v>21</v>
      </c>
      <c r="M41" s="13">
        <v>1440</v>
      </c>
      <c r="N41" s="13">
        <v>1011</v>
      </c>
      <c r="O41" s="13">
        <v>701</v>
      </c>
      <c r="P41" s="13">
        <v>310</v>
      </c>
      <c r="Q41" s="13">
        <v>877</v>
      </c>
    </row>
    <row r="42" spans="1:17">
      <c r="A42" s="8">
        <f t="shared" si="0"/>
        <v>2017</v>
      </c>
      <c r="B42" s="8">
        <f t="shared" si="1"/>
        <v>10</v>
      </c>
      <c r="C42" s="8">
        <v>4</v>
      </c>
      <c r="D42" s="9"/>
      <c r="E42" s="10" t="s">
        <v>17</v>
      </c>
      <c r="F42" s="10" t="s">
        <v>29</v>
      </c>
      <c r="G42" s="10" t="s">
        <v>72</v>
      </c>
      <c r="H42" s="10" t="s">
        <v>73</v>
      </c>
      <c r="I42" s="10"/>
      <c r="J42" s="11">
        <v>43016</v>
      </c>
      <c r="K42" s="12">
        <v>0.5</v>
      </c>
      <c r="L42" s="10" t="s">
        <v>21</v>
      </c>
      <c r="M42" s="13">
        <v>1440</v>
      </c>
      <c r="N42" s="13">
        <v>689</v>
      </c>
      <c r="O42" s="13">
        <v>583</v>
      </c>
      <c r="P42" s="13">
        <v>106</v>
      </c>
      <c r="Q42" s="13">
        <v>563</v>
      </c>
    </row>
    <row r="43" spans="1:17">
      <c r="A43" s="8">
        <f t="shared" si="0"/>
        <v>2017</v>
      </c>
      <c r="B43" s="8">
        <f t="shared" si="1"/>
        <v>10</v>
      </c>
      <c r="C43" s="8">
        <v>4</v>
      </c>
      <c r="D43" s="9"/>
      <c r="E43" s="10" t="s">
        <v>17</v>
      </c>
      <c r="F43" s="10" t="s">
        <v>29</v>
      </c>
      <c r="G43" s="10" t="s">
        <v>56</v>
      </c>
      <c r="H43" s="10" t="s">
        <v>74</v>
      </c>
      <c r="I43" s="10"/>
      <c r="J43" s="11">
        <v>43016</v>
      </c>
      <c r="K43" s="12">
        <v>0.66666666666666663</v>
      </c>
      <c r="L43" s="10" t="s">
        <v>21</v>
      </c>
      <c r="M43" s="13">
        <v>1440</v>
      </c>
      <c r="N43" s="13">
        <v>1358</v>
      </c>
      <c r="O43" s="13">
        <v>531</v>
      </c>
      <c r="P43" s="13">
        <v>827</v>
      </c>
      <c r="Q43" s="13">
        <v>1044</v>
      </c>
    </row>
    <row r="44" spans="1:17">
      <c r="A44" s="8">
        <f t="shared" si="0"/>
        <v>2017</v>
      </c>
      <c r="B44" s="8">
        <f t="shared" si="1"/>
        <v>10</v>
      </c>
      <c r="C44" s="8">
        <v>4</v>
      </c>
      <c r="D44" s="9"/>
      <c r="E44" s="10" t="s">
        <v>17</v>
      </c>
      <c r="F44" s="10" t="s">
        <v>25</v>
      </c>
      <c r="G44" s="10" t="s">
        <v>26</v>
      </c>
      <c r="H44" s="10" t="s">
        <v>71</v>
      </c>
      <c r="I44" s="10"/>
      <c r="J44" s="11">
        <v>43016</v>
      </c>
      <c r="K44" s="12">
        <v>0.83333333333333337</v>
      </c>
      <c r="L44" s="10" t="s">
        <v>21</v>
      </c>
      <c r="M44" s="13">
        <v>1440</v>
      </c>
      <c r="N44" s="13">
        <v>1106</v>
      </c>
      <c r="O44" s="13">
        <v>679</v>
      </c>
      <c r="P44" s="13">
        <v>427</v>
      </c>
      <c r="Q44" s="13">
        <v>969</v>
      </c>
    </row>
    <row r="45" spans="1:17">
      <c r="A45" s="8">
        <f t="shared" si="0"/>
        <v>2017</v>
      </c>
      <c r="B45" s="8">
        <f t="shared" si="1"/>
        <v>10</v>
      </c>
      <c r="C45" s="8">
        <v>4</v>
      </c>
      <c r="D45" s="9"/>
      <c r="E45" s="10" t="s">
        <v>17</v>
      </c>
      <c r="F45" s="10" t="s">
        <v>29</v>
      </c>
      <c r="G45" s="10" t="s">
        <v>75</v>
      </c>
      <c r="H45" s="10" t="s">
        <v>75</v>
      </c>
      <c r="I45" s="10"/>
      <c r="J45" s="11">
        <v>43017</v>
      </c>
      <c r="K45" s="12">
        <v>0.83333333333333337</v>
      </c>
      <c r="L45" s="10" t="s">
        <v>21</v>
      </c>
      <c r="M45" s="13">
        <v>1440</v>
      </c>
      <c r="N45" s="13">
        <v>1460</v>
      </c>
      <c r="O45" s="13">
        <v>0</v>
      </c>
      <c r="P45" s="13">
        <v>1460</v>
      </c>
      <c r="Q45" s="13">
        <v>1165</v>
      </c>
    </row>
    <row r="46" spans="1:17">
      <c r="A46" s="8">
        <f t="shared" si="0"/>
        <v>2017</v>
      </c>
      <c r="B46" s="8">
        <f t="shared" si="1"/>
        <v>10</v>
      </c>
      <c r="C46" s="8">
        <v>4</v>
      </c>
      <c r="D46" s="9"/>
      <c r="E46" s="10" t="s">
        <v>17</v>
      </c>
      <c r="F46" s="10" t="s">
        <v>29</v>
      </c>
      <c r="G46" s="10" t="s">
        <v>75</v>
      </c>
      <c r="H46" s="10" t="s">
        <v>75</v>
      </c>
      <c r="I46" s="10"/>
      <c r="J46" s="11">
        <v>43018</v>
      </c>
      <c r="K46" s="12">
        <v>0.83333333333333337</v>
      </c>
      <c r="L46" s="10" t="s">
        <v>21</v>
      </c>
      <c r="M46" s="13">
        <v>1440</v>
      </c>
      <c r="N46" s="13">
        <v>1460</v>
      </c>
      <c r="O46" s="13">
        <v>0</v>
      </c>
      <c r="P46" s="13">
        <v>1460</v>
      </c>
      <c r="Q46" s="13">
        <v>1132</v>
      </c>
    </row>
    <row r="47" spans="1:17">
      <c r="A47" s="8">
        <f t="shared" si="0"/>
        <v>2017</v>
      </c>
      <c r="B47" s="8">
        <f t="shared" si="1"/>
        <v>10</v>
      </c>
      <c r="C47" s="8">
        <v>4</v>
      </c>
      <c r="D47" s="9"/>
      <c r="E47" s="10" t="s">
        <v>34</v>
      </c>
      <c r="F47" s="10" t="s">
        <v>35</v>
      </c>
      <c r="G47" s="10" t="s">
        <v>36</v>
      </c>
      <c r="H47" s="10" t="s">
        <v>76</v>
      </c>
      <c r="I47" s="10"/>
      <c r="J47" s="11">
        <v>43019</v>
      </c>
      <c r="K47" s="12" t="s">
        <v>38</v>
      </c>
      <c r="L47" s="10" t="s">
        <v>38</v>
      </c>
      <c r="M47" s="13" t="s">
        <v>39</v>
      </c>
      <c r="N47" s="13" t="s">
        <v>39</v>
      </c>
      <c r="O47" s="13" t="s">
        <v>39</v>
      </c>
      <c r="P47" s="13" t="s">
        <v>39</v>
      </c>
      <c r="Q47" s="13" t="s">
        <v>39</v>
      </c>
    </row>
    <row r="48" spans="1:17">
      <c r="A48" s="8">
        <f t="shared" si="0"/>
        <v>2017</v>
      </c>
      <c r="B48" s="8">
        <f t="shared" si="1"/>
        <v>10</v>
      </c>
      <c r="C48" s="8">
        <v>4</v>
      </c>
      <c r="D48" s="9"/>
      <c r="E48" s="10" t="s">
        <v>17</v>
      </c>
      <c r="F48" s="10" t="s">
        <v>29</v>
      </c>
      <c r="G48" s="10" t="s">
        <v>77</v>
      </c>
      <c r="H48" s="10" t="s">
        <v>77</v>
      </c>
      <c r="I48" s="10"/>
      <c r="J48" s="11">
        <v>43020</v>
      </c>
      <c r="K48" s="12">
        <v>0.83333333333333337</v>
      </c>
      <c r="L48" s="10" t="s">
        <v>21</v>
      </c>
      <c r="M48" s="13">
        <v>1440</v>
      </c>
      <c r="N48" s="13">
        <v>1197</v>
      </c>
      <c r="O48" s="13">
        <v>979</v>
      </c>
      <c r="P48" s="13">
        <v>218</v>
      </c>
      <c r="Q48" s="13">
        <v>1020</v>
      </c>
    </row>
    <row r="49" spans="1:17">
      <c r="A49" s="8">
        <f t="shared" si="0"/>
        <v>2017</v>
      </c>
      <c r="B49" s="8">
        <f t="shared" si="1"/>
        <v>10</v>
      </c>
      <c r="C49" s="8">
        <v>4</v>
      </c>
      <c r="D49" s="9"/>
      <c r="E49" s="10" t="s">
        <v>17</v>
      </c>
      <c r="F49" s="10" t="s">
        <v>45</v>
      </c>
      <c r="G49" s="10" t="s">
        <v>46</v>
      </c>
      <c r="H49" s="10" t="s">
        <v>78</v>
      </c>
      <c r="I49" s="10"/>
      <c r="J49" s="11">
        <v>43020</v>
      </c>
      <c r="K49" s="12">
        <v>0.83333333333333337</v>
      </c>
      <c r="L49" s="10" t="s">
        <v>48</v>
      </c>
      <c r="M49" s="13">
        <v>200</v>
      </c>
      <c r="N49" s="13">
        <v>200</v>
      </c>
      <c r="O49" s="13">
        <v>135</v>
      </c>
      <c r="P49" s="13">
        <v>65</v>
      </c>
      <c r="Q49" s="13">
        <v>189</v>
      </c>
    </row>
    <row r="50" spans="1:17">
      <c r="A50" s="8">
        <f t="shared" si="0"/>
        <v>2017</v>
      </c>
      <c r="B50" s="8">
        <f t="shared" si="1"/>
        <v>10</v>
      </c>
      <c r="C50" s="8">
        <v>4</v>
      </c>
      <c r="D50" s="9"/>
      <c r="E50" s="10" t="s">
        <v>17</v>
      </c>
      <c r="F50" s="10" t="s">
        <v>29</v>
      </c>
      <c r="G50" s="10" t="s">
        <v>19</v>
      </c>
      <c r="H50" s="10" t="s">
        <v>79</v>
      </c>
      <c r="I50" s="10"/>
      <c r="J50" s="11">
        <v>43021</v>
      </c>
      <c r="K50" s="12">
        <v>0.875</v>
      </c>
      <c r="L50" s="10" t="s">
        <v>21</v>
      </c>
      <c r="M50" s="13">
        <v>1440</v>
      </c>
      <c r="N50" s="13">
        <v>850</v>
      </c>
      <c r="O50" s="13">
        <v>362</v>
      </c>
      <c r="P50" s="13">
        <v>488</v>
      </c>
      <c r="Q50" s="13">
        <v>646</v>
      </c>
    </row>
    <row r="51" spans="1:17">
      <c r="A51" s="8">
        <f t="shared" si="0"/>
        <v>2017</v>
      </c>
      <c r="B51" s="8">
        <f t="shared" si="1"/>
        <v>10</v>
      </c>
      <c r="C51" s="8">
        <v>4</v>
      </c>
      <c r="D51" s="9"/>
      <c r="E51" s="10" t="s">
        <v>17</v>
      </c>
      <c r="F51" s="10" t="s">
        <v>25</v>
      </c>
      <c r="G51" s="10" t="s">
        <v>26</v>
      </c>
      <c r="H51" s="10" t="s">
        <v>71</v>
      </c>
      <c r="I51" s="10"/>
      <c r="J51" s="11">
        <v>43022</v>
      </c>
      <c r="K51" s="12">
        <v>0.83333333333333337</v>
      </c>
      <c r="L51" s="10" t="s">
        <v>21</v>
      </c>
      <c r="M51" s="13">
        <v>1440</v>
      </c>
      <c r="N51" s="13">
        <v>1377</v>
      </c>
      <c r="O51" s="13">
        <v>984</v>
      </c>
      <c r="P51" s="13">
        <v>393</v>
      </c>
      <c r="Q51" s="13">
        <v>1192</v>
      </c>
    </row>
    <row r="52" spans="1:17">
      <c r="A52" s="8">
        <f t="shared" si="0"/>
        <v>2017</v>
      </c>
      <c r="B52" s="8">
        <f t="shared" si="1"/>
        <v>10</v>
      </c>
      <c r="C52" s="8">
        <v>4</v>
      </c>
      <c r="D52" s="9"/>
      <c r="E52" s="10" t="s">
        <v>34</v>
      </c>
      <c r="F52" s="10" t="s">
        <v>35</v>
      </c>
      <c r="G52" s="10" t="s">
        <v>36</v>
      </c>
      <c r="H52" s="10" t="s">
        <v>80</v>
      </c>
      <c r="I52" s="10"/>
      <c r="J52" s="11">
        <v>43023</v>
      </c>
      <c r="K52" s="12" t="s">
        <v>38</v>
      </c>
      <c r="L52" s="10" t="s">
        <v>38</v>
      </c>
      <c r="M52" s="13" t="s">
        <v>39</v>
      </c>
      <c r="N52" s="13" t="s">
        <v>39</v>
      </c>
      <c r="O52" s="13" t="s">
        <v>39</v>
      </c>
      <c r="P52" s="13" t="s">
        <v>39</v>
      </c>
      <c r="Q52" s="13" t="s">
        <v>39</v>
      </c>
    </row>
    <row r="53" spans="1:17">
      <c r="A53" s="8">
        <f t="shared" si="0"/>
        <v>2017</v>
      </c>
      <c r="B53" s="8">
        <f t="shared" si="1"/>
        <v>10</v>
      </c>
      <c r="C53" s="8">
        <v>4</v>
      </c>
      <c r="D53" s="9"/>
      <c r="E53" s="10" t="s">
        <v>17</v>
      </c>
      <c r="F53" s="10" t="s">
        <v>25</v>
      </c>
      <c r="G53" s="10" t="s">
        <v>26</v>
      </c>
      <c r="H53" s="10" t="s">
        <v>71</v>
      </c>
      <c r="I53" s="10"/>
      <c r="J53" s="11">
        <v>43023</v>
      </c>
      <c r="K53" s="12">
        <v>0.70833333333333337</v>
      </c>
      <c r="L53" s="10" t="s">
        <v>21</v>
      </c>
      <c r="M53" s="13">
        <v>1440</v>
      </c>
      <c r="N53" s="13">
        <v>1278</v>
      </c>
      <c r="O53" s="13">
        <v>875</v>
      </c>
      <c r="P53" s="13">
        <v>403</v>
      </c>
      <c r="Q53" s="13">
        <v>1059</v>
      </c>
    </row>
    <row r="54" spans="1:17">
      <c r="A54" s="8">
        <f t="shared" si="0"/>
        <v>2017</v>
      </c>
      <c r="B54" s="8">
        <f t="shared" si="1"/>
        <v>10</v>
      </c>
      <c r="C54" s="8">
        <v>4</v>
      </c>
      <c r="D54" s="9"/>
      <c r="E54" s="10" t="s">
        <v>17</v>
      </c>
      <c r="F54" s="10" t="s">
        <v>40</v>
      </c>
      <c r="G54" s="10" t="s">
        <v>23</v>
      </c>
      <c r="H54" s="10" t="s">
        <v>81</v>
      </c>
      <c r="I54" s="10"/>
      <c r="J54" s="11">
        <v>43023</v>
      </c>
      <c r="K54" s="12">
        <v>0.5</v>
      </c>
      <c r="L54" s="10" t="s">
        <v>21</v>
      </c>
      <c r="M54" s="13">
        <v>1440</v>
      </c>
      <c r="N54" s="13">
        <v>800</v>
      </c>
      <c r="O54" s="13">
        <v>672</v>
      </c>
      <c r="P54" s="13">
        <v>128</v>
      </c>
      <c r="Q54" s="13">
        <v>800</v>
      </c>
    </row>
    <row r="55" spans="1:17">
      <c r="A55" s="8">
        <f t="shared" si="0"/>
        <v>2017</v>
      </c>
      <c r="B55" s="8">
        <f t="shared" si="1"/>
        <v>10</v>
      </c>
      <c r="C55" s="8">
        <v>4</v>
      </c>
      <c r="D55" s="9"/>
      <c r="E55" s="10" t="s">
        <v>17</v>
      </c>
      <c r="F55" s="10" t="s">
        <v>29</v>
      </c>
      <c r="G55" s="10" t="s">
        <v>82</v>
      </c>
      <c r="H55" s="10" t="s">
        <v>82</v>
      </c>
      <c r="I55" s="10"/>
      <c r="J55" s="11">
        <v>43024</v>
      </c>
      <c r="K55" s="12">
        <v>0.83333333333333337</v>
      </c>
      <c r="L55" s="10" t="s">
        <v>21</v>
      </c>
      <c r="M55" s="13">
        <v>1440</v>
      </c>
      <c r="N55" s="13">
        <v>1460</v>
      </c>
      <c r="O55" s="13">
        <v>0</v>
      </c>
      <c r="P55" s="13">
        <v>1460</v>
      </c>
      <c r="Q55" s="13">
        <v>1226</v>
      </c>
    </row>
    <row r="56" spans="1:17">
      <c r="A56" s="8">
        <f t="shared" si="0"/>
        <v>2017</v>
      </c>
      <c r="B56" s="8">
        <f t="shared" si="1"/>
        <v>10</v>
      </c>
      <c r="C56" s="8">
        <v>4</v>
      </c>
      <c r="D56" s="9"/>
      <c r="E56" s="10" t="s">
        <v>34</v>
      </c>
      <c r="F56" s="10" t="s">
        <v>35</v>
      </c>
      <c r="G56" s="10" t="s">
        <v>36</v>
      </c>
      <c r="H56" s="10" t="s">
        <v>83</v>
      </c>
      <c r="I56" s="10"/>
      <c r="J56" s="11">
        <v>43025</v>
      </c>
      <c r="K56" s="12" t="s">
        <v>38</v>
      </c>
      <c r="L56" s="10" t="s">
        <v>38</v>
      </c>
      <c r="M56" s="13" t="s">
        <v>39</v>
      </c>
      <c r="N56" s="13" t="s">
        <v>39</v>
      </c>
      <c r="O56" s="13" t="s">
        <v>39</v>
      </c>
      <c r="P56" s="13" t="s">
        <v>39</v>
      </c>
      <c r="Q56" s="13" t="s">
        <v>39</v>
      </c>
    </row>
    <row r="57" spans="1:17">
      <c r="A57" s="8">
        <f t="shared" si="0"/>
        <v>2017</v>
      </c>
      <c r="B57" s="8">
        <f t="shared" si="1"/>
        <v>10</v>
      </c>
      <c r="C57" s="8">
        <v>4</v>
      </c>
      <c r="D57" s="9"/>
      <c r="E57" s="10" t="s">
        <v>17</v>
      </c>
      <c r="F57" s="10" t="s">
        <v>18</v>
      </c>
      <c r="G57" s="10" t="s">
        <v>19</v>
      </c>
      <c r="H57" s="10" t="s">
        <v>84</v>
      </c>
      <c r="I57" s="10"/>
      <c r="J57" s="11">
        <v>43028</v>
      </c>
      <c r="K57" s="12">
        <v>0.83333333333333337</v>
      </c>
      <c r="L57" s="10" t="s">
        <v>21</v>
      </c>
      <c r="M57" s="13">
        <v>1440</v>
      </c>
      <c r="N57" s="13">
        <v>360</v>
      </c>
      <c r="O57" s="13">
        <v>266</v>
      </c>
      <c r="P57" s="13">
        <v>94</v>
      </c>
      <c r="Q57" s="13">
        <v>277</v>
      </c>
    </row>
    <row r="58" spans="1:17">
      <c r="A58" s="8">
        <f t="shared" si="0"/>
        <v>2017</v>
      </c>
      <c r="B58" s="8">
        <f t="shared" si="1"/>
        <v>10</v>
      </c>
      <c r="C58" s="8">
        <v>4</v>
      </c>
      <c r="D58" s="9"/>
      <c r="E58" s="10" t="s">
        <v>34</v>
      </c>
      <c r="F58" s="10" t="s">
        <v>35</v>
      </c>
      <c r="G58" s="10" t="s">
        <v>36</v>
      </c>
      <c r="H58" s="10" t="s">
        <v>85</v>
      </c>
      <c r="I58" s="10"/>
      <c r="J58" s="11">
        <v>43028</v>
      </c>
      <c r="K58" s="12" t="s">
        <v>38</v>
      </c>
      <c r="L58" s="10" t="s">
        <v>38</v>
      </c>
      <c r="M58" s="13" t="s">
        <v>39</v>
      </c>
      <c r="N58" s="13" t="s">
        <v>39</v>
      </c>
      <c r="O58" s="13" t="s">
        <v>39</v>
      </c>
      <c r="P58" s="13" t="s">
        <v>39</v>
      </c>
      <c r="Q58" s="13" t="s">
        <v>39</v>
      </c>
    </row>
    <row r="59" spans="1:17">
      <c r="A59" s="8">
        <f t="shared" si="0"/>
        <v>2017</v>
      </c>
      <c r="B59" s="8">
        <f t="shared" si="1"/>
        <v>10</v>
      </c>
      <c r="C59" s="8">
        <v>4</v>
      </c>
      <c r="D59" s="9"/>
      <c r="E59" s="10" t="s">
        <v>17</v>
      </c>
      <c r="F59" s="10" t="s">
        <v>18</v>
      </c>
      <c r="G59" s="10" t="s">
        <v>19</v>
      </c>
      <c r="H59" s="10" t="s">
        <v>84</v>
      </c>
      <c r="I59" s="10"/>
      <c r="J59" s="11">
        <v>43029</v>
      </c>
      <c r="K59" s="12">
        <v>0.6875</v>
      </c>
      <c r="L59" s="10" t="s">
        <v>21</v>
      </c>
      <c r="M59" s="13">
        <v>1440</v>
      </c>
      <c r="N59" s="13">
        <v>555</v>
      </c>
      <c r="O59" s="13">
        <v>431</v>
      </c>
      <c r="P59" s="13">
        <v>124</v>
      </c>
      <c r="Q59" s="13">
        <v>451</v>
      </c>
    </row>
    <row r="60" spans="1:17">
      <c r="A60" s="8">
        <f t="shared" si="0"/>
        <v>2017</v>
      </c>
      <c r="B60" s="8">
        <f t="shared" si="1"/>
        <v>10</v>
      </c>
      <c r="C60" s="8">
        <v>4</v>
      </c>
      <c r="D60" s="9"/>
      <c r="E60" s="10" t="s">
        <v>17</v>
      </c>
      <c r="F60" s="10" t="s">
        <v>45</v>
      </c>
      <c r="G60" s="10" t="s">
        <v>46</v>
      </c>
      <c r="H60" s="10" t="s">
        <v>86</v>
      </c>
      <c r="I60" s="10"/>
      <c r="J60" s="11">
        <v>43034</v>
      </c>
      <c r="K60" s="12">
        <v>0.83333333333333337</v>
      </c>
      <c r="L60" s="10" t="s">
        <v>48</v>
      </c>
      <c r="M60" s="13">
        <v>200</v>
      </c>
      <c r="N60" s="13">
        <v>59</v>
      </c>
      <c r="O60" s="13">
        <v>33</v>
      </c>
      <c r="P60" s="13">
        <v>26</v>
      </c>
      <c r="Q60" s="13">
        <v>50</v>
      </c>
    </row>
    <row r="61" spans="1:17">
      <c r="A61" s="8">
        <f t="shared" si="0"/>
        <v>2017</v>
      </c>
      <c r="B61" s="8">
        <f t="shared" si="1"/>
        <v>10</v>
      </c>
      <c r="C61" s="8">
        <v>4</v>
      </c>
      <c r="D61" s="9"/>
      <c r="E61" s="10" t="s">
        <v>17</v>
      </c>
      <c r="F61" s="10" t="s">
        <v>18</v>
      </c>
      <c r="G61" s="10" t="s">
        <v>19</v>
      </c>
      <c r="H61" s="10" t="s">
        <v>87</v>
      </c>
      <c r="I61" s="10"/>
      <c r="J61" s="11">
        <v>43036</v>
      </c>
      <c r="K61" s="12">
        <v>0.6875</v>
      </c>
      <c r="L61" s="10" t="s">
        <v>21</v>
      </c>
      <c r="M61" s="13">
        <v>1440</v>
      </c>
      <c r="N61" s="13">
        <v>593</v>
      </c>
      <c r="O61" s="13">
        <v>339</v>
      </c>
      <c r="P61" s="13">
        <v>254</v>
      </c>
      <c r="Q61" s="13">
        <v>370</v>
      </c>
    </row>
    <row r="62" spans="1:17">
      <c r="A62" s="8">
        <f t="shared" si="0"/>
        <v>2017</v>
      </c>
      <c r="B62" s="8">
        <f t="shared" si="1"/>
        <v>10</v>
      </c>
      <c r="C62" s="8">
        <v>4</v>
      </c>
      <c r="D62" s="9"/>
      <c r="E62" s="10" t="s">
        <v>17</v>
      </c>
      <c r="F62" s="10" t="s">
        <v>29</v>
      </c>
      <c r="G62" s="10" t="s">
        <v>63</v>
      </c>
      <c r="H62" s="10" t="s">
        <v>88</v>
      </c>
      <c r="I62" s="10"/>
      <c r="J62" s="11">
        <v>43037</v>
      </c>
      <c r="K62" s="12">
        <v>0.5</v>
      </c>
      <c r="L62" s="10" t="s">
        <v>21</v>
      </c>
      <c r="M62" s="13">
        <v>1440</v>
      </c>
      <c r="N62" s="13">
        <v>1348</v>
      </c>
      <c r="O62" s="13">
        <v>1113</v>
      </c>
      <c r="P62" s="13">
        <v>235</v>
      </c>
      <c r="Q62" s="13">
        <v>1010</v>
      </c>
    </row>
    <row r="63" spans="1:17">
      <c r="A63" s="8">
        <f t="shared" si="0"/>
        <v>2017</v>
      </c>
      <c r="B63" s="8">
        <f t="shared" si="1"/>
        <v>10</v>
      </c>
      <c r="C63" s="8">
        <v>4</v>
      </c>
      <c r="D63" s="9"/>
      <c r="E63" s="10" t="s">
        <v>17</v>
      </c>
      <c r="F63" s="10" t="s">
        <v>57</v>
      </c>
      <c r="G63" s="10" t="s">
        <v>89</v>
      </c>
      <c r="H63" s="10" t="s">
        <v>90</v>
      </c>
      <c r="I63" s="10"/>
      <c r="J63" s="11">
        <v>43038</v>
      </c>
      <c r="K63" s="12">
        <v>0.83333333333333337</v>
      </c>
      <c r="L63" s="10" t="s">
        <v>21</v>
      </c>
      <c r="M63" s="13">
        <v>1440</v>
      </c>
      <c r="N63" s="13">
        <v>904</v>
      </c>
      <c r="O63" s="13">
        <v>563</v>
      </c>
      <c r="P63" s="13">
        <v>341</v>
      </c>
      <c r="Q63" s="13">
        <v>704</v>
      </c>
    </row>
    <row r="64" spans="1:17">
      <c r="A64" s="8">
        <f t="shared" si="0"/>
        <v>2017</v>
      </c>
      <c r="B64" s="8">
        <f t="shared" si="1"/>
        <v>11</v>
      </c>
      <c r="C64" s="8">
        <v>4</v>
      </c>
      <c r="D64" s="9"/>
      <c r="E64" s="10" t="s">
        <v>17</v>
      </c>
      <c r="F64" s="10" t="s">
        <v>57</v>
      </c>
      <c r="G64" s="10" t="s">
        <v>89</v>
      </c>
      <c r="H64" s="10" t="s">
        <v>90</v>
      </c>
      <c r="I64" s="10"/>
      <c r="J64" s="11">
        <v>43040</v>
      </c>
      <c r="K64" s="12">
        <v>0.83333333333333337</v>
      </c>
      <c r="L64" s="10" t="s">
        <v>21</v>
      </c>
      <c r="M64" s="13">
        <v>1440</v>
      </c>
      <c r="N64" s="13">
        <v>728</v>
      </c>
      <c r="O64" s="13">
        <v>503</v>
      </c>
      <c r="P64" s="13">
        <v>225</v>
      </c>
      <c r="Q64" s="13">
        <v>596</v>
      </c>
    </row>
    <row r="65" spans="1:17">
      <c r="A65" s="8">
        <f t="shared" si="0"/>
        <v>2017</v>
      </c>
      <c r="B65" s="8">
        <f t="shared" si="1"/>
        <v>11</v>
      </c>
      <c r="C65" s="8">
        <v>4</v>
      </c>
      <c r="D65" s="9"/>
      <c r="E65" s="10" t="s">
        <v>17</v>
      </c>
      <c r="F65" s="10" t="s">
        <v>54</v>
      </c>
      <c r="G65" s="10" t="s">
        <v>49</v>
      </c>
      <c r="H65" s="10" t="s">
        <v>91</v>
      </c>
      <c r="I65" s="10"/>
      <c r="J65" s="11">
        <v>43041</v>
      </c>
      <c r="K65" s="12">
        <v>0.625</v>
      </c>
      <c r="L65" s="10" t="s">
        <v>92</v>
      </c>
      <c r="M65" s="13" t="s">
        <v>93</v>
      </c>
      <c r="N65" s="13" t="s">
        <v>93</v>
      </c>
      <c r="O65" s="13" t="s">
        <v>93</v>
      </c>
      <c r="P65" s="13" t="s">
        <v>93</v>
      </c>
      <c r="Q65" s="13" t="s">
        <v>93</v>
      </c>
    </row>
    <row r="66" spans="1:17">
      <c r="A66" s="8">
        <f t="shared" si="0"/>
        <v>2017</v>
      </c>
      <c r="B66" s="8">
        <f t="shared" si="1"/>
        <v>11</v>
      </c>
      <c r="C66" s="8">
        <v>4</v>
      </c>
      <c r="D66" s="9"/>
      <c r="E66" s="10" t="s">
        <v>17</v>
      </c>
      <c r="F66" s="10" t="s">
        <v>57</v>
      </c>
      <c r="G66" s="10" t="s">
        <v>89</v>
      </c>
      <c r="H66" s="10" t="s">
        <v>90</v>
      </c>
      <c r="I66" s="10"/>
      <c r="J66" s="11">
        <v>43042</v>
      </c>
      <c r="K66" s="12">
        <v>0.83333333333333337</v>
      </c>
      <c r="L66" s="10" t="s">
        <v>21</v>
      </c>
      <c r="M66" s="13">
        <v>1440</v>
      </c>
      <c r="N66" s="13">
        <v>1332</v>
      </c>
      <c r="O66" s="13">
        <v>1030</v>
      </c>
      <c r="P66" s="13">
        <v>302</v>
      </c>
      <c r="Q66" s="13">
        <v>1193</v>
      </c>
    </row>
    <row r="67" spans="1:17">
      <c r="A67" s="8">
        <f t="shared" ref="A67:A130" si="2">YEAR(J67)</f>
        <v>2017</v>
      </c>
      <c r="B67" s="8">
        <f t="shared" ref="B67:B130" si="3">MONTH(J67)</f>
        <v>11</v>
      </c>
      <c r="C67" s="8">
        <v>4</v>
      </c>
      <c r="D67" s="9"/>
      <c r="E67" s="10" t="s">
        <v>17</v>
      </c>
      <c r="F67" s="10" t="s">
        <v>22</v>
      </c>
      <c r="G67" s="10" t="s">
        <v>94</v>
      </c>
      <c r="H67" s="10" t="s">
        <v>95</v>
      </c>
      <c r="I67" s="10"/>
      <c r="J67" s="11">
        <v>43043</v>
      </c>
      <c r="K67" s="12">
        <v>0.5</v>
      </c>
      <c r="L67" s="10" t="s">
        <v>21</v>
      </c>
      <c r="M67" s="13">
        <v>1440</v>
      </c>
      <c r="N67" s="13">
        <v>985</v>
      </c>
      <c r="O67" s="13">
        <v>817</v>
      </c>
      <c r="P67" s="13">
        <v>168</v>
      </c>
      <c r="Q67" s="13">
        <v>863</v>
      </c>
    </row>
    <row r="68" spans="1:17">
      <c r="A68" s="8">
        <f t="shared" si="2"/>
        <v>2017</v>
      </c>
      <c r="B68" s="8">
        <f t="shared" si="3"/>
        <v>11</v>
      </c>
      <c r="C68" s="8">
        <v>4</v>
      </c>
      <c r="D68" s="9"/>
      <c r="E68" s="10" t="s">
        <v>17</v>
      </c>
      <c r="F68" s="10" t="s">
        <v>18</v>
      </c>
      <c r="G68" s="10" t="s">
        <v>19</v>
      </c>
      <c r="H68" s="10" t="s">
        <v>96</v>
      </c>
      <c r="I68" s="10"/>
      <c r="J68" s="11">
        <v>43043</v>
      </c>
      <c r="K68" s="12">
        <v>0.6875</v>
      </c>
      <c r="L68" s="10" t="s">
        <v>21</v>
      </c>
      <c r="M68" s="13">
        <v>1440</v>
      </c>
      <c r="N68" s="13">
        <v>731</v>
      </c>
      <c r="O68" s="13">
        <v>638</v>
      </c>
      <c r="P68" s="13">
        <v>93</v>
      </c>
      <c r="Q68" s="13">
        <v>652</v>
      </c>
    </row>
    <row r="69" spans="1:17">
      <c r="A69" s="8">
        <f t="shared" si="2"/>
        <v>2017</v>
      </c>
      <c r="B69" s="8">
        <f t="shared" si="3"/>
        <v>11</v>
      </c>
      <c r="C69" s="8">
        <v>4</v>
      </c>
      <c r="D69" s="9"/>
      <c r="E69" s="10" t="s">
        <v>17</v>
      </c>
      <c r="F69" s="10" t="s">
        <v>29</v>
      </c>
      <c r="G69" s="10" t="s">
        <v>67</v>
      </c>
      <c r="H69" s="10" t="s">
        <v>97</v>
      </c>
      <c r="I69" s="10"/>
      <c r="J69" s="11">
        <v>43044</v>
      </c>
      <c r="K69" s="12">
        <v>0.5</v>
      </c>
      <c r="L69" s="10" t="s">
        <v>21</v>
      </c>
      <c r="M69" s="13">
        <v>1440</v>
      </c>
      <c r="N69" s="13">
        <v>1013</v>
      </c>
      <c r="O69" s="13">
        <v>600</v>
      </c>
      <c r="P69" s="13">
        <v>413</v>
      </c>
      <c r="Q69" s="13">
        <v>771</v>
      </c>
    </row>
    <row r="70" spans="1:17">
      <c r="A70" s="8">
        <f t="shared" si="2"/>
        <v>2017</v>
      </c>
      <c r="B70" s="8">
        <f t="shared" si="3"/>
        <v>11</v>
      </c>
      <c r="C70" s="8">
        <v>4</v>
      </c>
      <c r="D70" s="9"/>
      <c r="E70" s="10" t="s">
        <v>17</v>
      </c>
      <c r="F70" s="10" t="s">
        <v>18</v>
      </c>
      <c r="G70" s="10" t="s">
        <v>19</v>
      </c>
      <c r="H70" s="10" t="s">
        <v>96</v>
      </c>
      <c r="I70" s="10"/>
      <c r="J70" s="11">
        <v>43044</v>
      </c>
      <c r="K70" s="12">
        <v>0.6875</v>
      </c>
      <c r="L70" s="10" t="s">
        <v>21</v>
      </c>
      <c r="M70" s="13">
        <v>1440</v>
      </c>
      <c r="N70" s="13">
        <v>421</v>
      </c>
      <c r="O70" s="13">
        <v>333</v>
      </c>
      <c r="P70" s="13">
        <v>88</v>
      </c>
      <c r="Q70" s="13">
        <v>306</v>
      </c>
    </row>
    <row r="71" spans="1:17">
      <c r="A71" s="8">
        <f t="shared" si="2"/>
        <v>2017</v>
      </c>
      <c r="B71" s="8">
        <f t="shared" si="3"/>
        <v>11</v>
      </c>
      <c r="C71" s="8">
        <v>4</v>
      </c>
      <c r="D71" s="9"/>
      <c r="E71" s="10" t="s">
        <v>17</v>
      </c>
      <c r="F71" s="10" t="s">
        <v>57</v>
      </c>
      <c r="G71" s="10" t="s">
        <v>89</v>
      </c>
      <c r="H71" s="10" t="s">
        <v>90</v>
      </c>
      <c r="I71" s="10"/>
      <c r="J71" s="11">
        <v>43044</v>
      </c>
      <c r="K71" s="12">
        <v>0.83333333333333337</v>
      </c>
      <c r="L71" s="10" t="s">
        <v>21</v>
      </c>
      <c r="M71" s="13">
        <v>1440</v>
      </c>
      <c r="N71" s="13">
        <v>1233</v>
      </c>
      <c r="O71" s="13">
        <v>915</v>
      </c>
      <c r="P71" s="13">
        <v>318</v>
      </c>
      <c r="Q71" s="13">
        <v>1129</v>
      </c>
    </row>
    <row r="72" spans="1:17">
      <c r="A72" s="8">
        <f t="shared" si="2"/>
        <v>2017</v>
      </c>
      <c r="B72" s="8">
        <f t="shared" si="3"/>
        <v>11</v>
      </c>
      <c r="C72" s="8">
        <v>4</v>
      </c>
      <c r="D72" s="9"/>
      <c r="E72" s="10" t="s">
        <v>17</v>
      </c>
      <c r="F72" s="10" t="s">
        <v>57</v>
      </c>
      <c r="G72" s="10" t="s">
        <v>89</v>
      </c>
      <c r="H72" s="10" t="s">
        <v>90</v>
      </c>
      <c r="I72" s="10"/>
      <c r="J72" s="11">
        <v>43045</v>
      </c>
      <c r="K72" s="12">
        <v>0.83333333333333337</v>
      </c>
      <c r="L72" s="10" t="s">
        <v>21</v>
      </c>
      <c r="M72" s="13">
        <v>1440</v>
      </c>
      <c r="N72" s="13">
        <v>1093</v>
      </c>
      <c r="O72" s="13">
        <v>783</v>
      </c>
      <c r="P72" s="13">
        <v>310</v>
      </c>
      <c r="Q72" s="13">
        <v>993</v>
      </c>
    </row>
    <row r="73" spans="1:17">
      <c r="A73" s="8">
        <f t="shared" si="2"/>
        <v>2017</v>
      </c>
      <c r="B73" s="8">
        <f t="shared" si="3"/>
        <v>11</v>
      </c>
      <c r="C73" s="8">
        <v>4</v>
      </c>
      <c r="D73" s="9"/>
      <c r="E73" s="10" t="s">
        <v>17</v>
      </c>
      <c r="F73" s="10" t="s">
        <v>60</v>
      </c>
      <c r="G73" s="10" t="s">
        <v>61</v>
      </c>
      <c r="H73" s="10" t="s">
        <v>98</v>
      </c>
      <c r="I73" s="10"/>
      <c r="J73" s="11">
        <v>43047</v>
      </c>
      <c r="K73" s="12">
        <v>0.85416666666666663</v>
      </c>
      <c r="L73" s="10" t="s">
        <v>21</v>
      </c>
      <c r="M73" s="13">
        <v>1440</v>
      </c>
      <c r="N73" s="13">
        <v>1358</v>
      </c>
      <c r="O73" s="13">
        <v>0</v>
      </c>
      <c r="P73" s="13">
        <v>1358</v>
      </c>
      <c r="Q73" s="13">
        <v>1087</v>
      </c>
    </row>
    <row r="74" spans="1:17">
      <c r="A74" s="8">
        <f t="shared" si="2"/>
        <v>2017</v>
      </c>
      <c r="B74" s="8">
        <f t="shared" si="3"/>
        <v>11</v>
      </c>
      <c r="C74" s="8">
        <v>4</v>
      </c>
      <c r="D74" s="9"/>
      <c r="E74" s="10" t="s">
        <v>17</v>
      </c>
      <c r="F74" s="10" t="s">
        <v>60</v>
      </c>
      <c r="G74" s="10" t="s">
        <v>61</v>
      </c>
      <c r="H74" s="10" t="s">
        <v>98</v>
      </c>
      <c r="I74" s="10"/>
      <c r="J74" s="11">
        <v>43048</v>
      </c>
      <c r="K74" s="12">
        <v>0.66666666666666663</v>
      </c>
      <c r="L74" s="10" t="s">
        <v>21</v>
      </c>
      <c r="M74" s="13">
        <v>1440</v>
      </c>
      <c r="N74" s="13">
        <v>1220</v>
      </c>
      <c r="O74" s="13">
        <v>509</v>
      </c>
      <c r="P74" s="13">
        <v>711</v>
      </c>
      <c r="Q74" s="13">
        <v>1187</v>
      </c>
    </row>
    <row r="75" spans="1:17">
      <c r="A75" s="8">
        <f t="shared" si="2"/>
        <v>2017</v>
      </c>
      <c r="B75" s="8">
        <f t="shared" si="3"/>
        <v>11</v>
      </c>
      <c r="C75" s="8">
        <v>4</v>
      </c>
      <c r="D75" s="9"/>
      <c r="E75" s="10" t="s">
        <v>17</v>
      </c>
      <c r="F75" s="10" t="s">
        <v>60</v>
      </c>
      <c r="G75" s="10" t="s">
        <v>61</v>
      </c>
      <c r="H75" s="10" t="s">
        <v>98</v>
      </c>
      <c r="I75" s="10"/>
      <c r="J75" s="11">
        <v>43048</v>
      </c>
      <c r="K75" s="12">
        <v>0.85416666666666663</v>
      </c>
      <c r="L75" s="10" t="s">
        <v>21</v>
      </c>
      <c r="M75" s="13">
        <v>1440</v>
      </c>
      <c r="N75" s="13">
        <v>1324</v>
      </c>
      <c r="O75" s="13">
        <v>1007</v>
      </c>
      <c r="P75" s="13">
        <v>317</v>
      </c>
      <c r="Q75" s="13">
        <v>1347</v>
      </c>
    </row>
    <row r="76" spans="1:17">
      <c r="A76" s="8">
        <f t="shared" si="2"/>
        <v>2017</v>
      </c>
      <c r="B76" s="8">
        <f t="shared" si="3"/>
        <v>11</v>
      </c>
      <c r="C76" s="8">
        <v>4</v>
      </c>
      <c r="D76" s="9"/>
      <c r="E76" s="10" t="s">
        <v>17</v>
      </c>
      <c r="F76" s="10" t="s">
        <v>45</v>
      </c>
      <c r="G76" s="10" t="s">
        <v>46</v>
      </c>
      <c r="H76" s="10" t="s">
        <v>99</v>
      </c>
      <c r="I76" s="10"/>
      <c r="J76" s="11">
        <v>43048</v>
      </c>
      <c r="K76" s="12">
        <v>0.83333333333333337</v>
      </c>
      <c r="L76" s="10" t="s">
        <v>48</v>
      </c>
      <c r="M76" s="13">
        <v>200</v>
      </c>
      <c r="N76" s="13">
        <v>85</v>
      </c>
      <c r="O76" s="13">
        <v>25</v>
      </c>
      <c r="P76" s="13">
        <v>60</v>
      </c>
      <c r="Q76" s="13">
        <v>62</v>
      </c>
    </row>
    <row r="77" spans="1:17">
      <c r="A77" s="8">
        <f t="shared" si="2"/>
        <v>2017</v>
      </c>
      <c r="B77" s="8">
        <f t="shared" si="3"/>
        <v>11</v>
      </c>
      <c r="C77" s="8">
        <v>4</v>
      </c>
      <c r="D77" s="9"/>
      <c r="E77" s="10" t="s">
        <v>17</v>
      </c>
      <c r="F77" s="10" t="s">
        <v>60</v>
      </c>
      <c r="G77" s="10" t="s">
        <v>61</v>
      </c>
      <c r="H77" s="10" t="s">
        <v>98</v>
      </c>
      <c r="I77" s="10"/>
      <c r="J77" s="11">
        <v>43049</v>
      </c>
      <c r="K77" s="12">
        <v>0.45833333333333331</v>
      </c>
      <c r="L77" s="10" t="s">
        <v>21</v>
      </c>
      <c r="M77" s="13">
        <v>1440</v>
      </c>
      <c r="N77" s="13">
        <v>1321</v>
      </c>
      <c r="O77" s="13">
        <v>521</v>
      </c>
      <c r="P77" s="13">
        <v>800</v>
      </c>
      <c r="Q77" s="13">
        <v>1314</v>
      </c>
    </row>
    <row r="78" spans="1:17">
      <c r="A78" s="8">
        <f t="shared" si="2"/>
        <v>2017</v>
      </c>
      <c r="B78" s="8">
        <f t="shared" si="3"/>
        <v>11</v>
      </c>
      <c r="C78" s="8">
        <v>4</v>
      </c>
      <c r="D78" s="9"/>
      <c r="E78" s="10" t="s">
        <v>17</v>
      </c>
      <c r="F78" s="10" t="s">
        <v>18</v>
      </c>
      <c r="G78" s="10" t="s">
        <v>19</v>
      </c>
      <c r="H78" s="10" t="s">
        <v>100</v>
      </c>
      <c r="I78" s="10"/>
      <c r="J78" s="11">
        <v>43049</v>
      </c>
      <c r="K78" s="12">
        <v>0.83333333333333337</v>
      </c>
      <c r="L78" s="10" t="s">
        <v>21</v>
      </c>
      <c r="M78" s="13">
        <v>1440</v>
      </c>
      <c r="N78" s="13">
        <v>120</v>
      </c>
      <c r="O78" s="13">
        <v>79</v>
      </c>
      <c r="P78" s="13">
        <v>41</v>
      </c>
      <c r="Q78" s="13">
        <v>120</v>
      </c>
    </row>
    <row r="79" spans="1:17">
      <c r="A79" s="8">
        <f t="shared" si="2"/>
        <v>2017</v>
      </c>
      <c r="B79" s="8">
        <f t="shared" si="3"/>
        <v>11</v>
      </c>
      <c r="C79" s="8">
        <v>4</v>
      </c>
      <c r="D79" s="9"/>
      <c r="E79" s="10" t="s">
        <v>17</v>
      </c>
      <c r="F79" s="10" t="s">
        <v>60</v>
      </c>
      <c r="G79" s="10" t="s">
        <v>61</v>
      </c>
      <c r="H79" s="10" t="s">
        <v>98</v>
      </c>
      <c r="I79" s="10"/>
      <c r="J79" s="11">
        <v>43050</v>
      </c>
      <c r="K79" s="12">
        <v>0.5</v>
      </c>
      <c r="L79" s="10" t="s">
        <v>21</v>
      </c>
      <c r="M79" s="13">
        <v>1440</v>
      </c>
      <c r="N79" s="13">
        <v>1316</v>
      </c>
      <c r="O79" s="13">
        <v>837</v>
      </c>
      <c r="P79" s="13">
        <v>479</v>
      </c>
      <c r="Q79" s="13">
        <v>1316</v>
      </c>
    </row>
    <row r="80" spans="1:17">
      <c r="A80" s="8">
        <f t="shared" si="2"/>
        <v>2017</v>
      </c>
      <c r="B80" s="8">
        <f t="shared" si="3"/>
        <v>11</v>
      </c>
      <c r="C80" s="8">
        <v>4</v>
      </c>
      <c r="D80" s="9"/>
      <c r="E80" s="10" t="s">
        <v>17</v>
      </c>
      <c r="F80" s="10" t="s">
        <v>18</v>
      </c>
      <c r="G80" s="10" t="s">
        <v>19</v>
      </c>
      <c r="H80" s="10" t="s">
        <v>100</v>
      </c>
      <c r="I80" s="10"/>
      <c r="J80" s="11">
        <v>43050</v>
      </c>
      <c r="K80" s="12">
        <v>0.6875</v>
      </c>
      <c r="L80" s="10" t="s">
        <v>21</v>
      </c>
      <c r="M80" s="13">
        <v>1440</v>
      </c>
      <c r="N80" s="13">
        <v>358</v>
      </c>
      <c r="O80" s="13">
        <v>216</v>
      </c>
      <c r="P80" s="13">
        <v>142</v>
      </c>
      <c r="Q80" s="13">
        <v>179</v>
      </c>
    </row>
    <row r="81" spans="1:17">
      <c r="A81" s="8">
        <f t="shared" si="2"/>
        <v>2017</v>
      </c>
      <c r="B81" s="8">
        <f t="shared" si="3"/>
        <v>11</v>
      </c>
      <c r="C81" s="8">
        <v>4</v>
      </c>
      <c r="D81" s="9"/>
      <c r="E81" s="10" t="s">
        <v>17</v>
      </c>
      <c r="F81" s="10" t="s">
        <v>60</v>
      </c>
      <c r="G81" s="10" t="s">
        <v>61</v>
      </c>
      <c r="H81" s="10" t="s">
        <v>98</v>
      </c>
      <c r="I81" s="10"/>
      <c r="J81" s="11">
        <v>43051</v>
      </c>
      <c r="K81" s="12">
        <v>0.41666666666666669</v>
      </c>
      <c r="L81" s="10" t="s">
        <v>21</v>
      </c>
      <c r="M81" s="13">
        <v>1440</v>
      </c>
      <c r="N81" s="13">
        <v>1334</v>
      </c>
      <c r="O81" s="13">
        <v>0</v>
      </c>
      <c r="P81" s="13">
        <v>1334</v>
      </c>
      <c r="Q81" s="13">
        <v>1104</v>
      </c>
    </row>
    <row r="82" spans="1:17">
      <c r="A82" s="8">
        <f t="shared" si="2"/>
        <v>2017</v>
      </c>
      <c r="B82" s="8">
        <f t="shared" si="3"/>
        <v>11</v>
      </c>
      <c r="C82" s="8">
        <v>4</v>
      </c>
      <c r="D82" s="9"/>
      <c r="E82" s="10" t="s">
        <v>17</v>
      </c>
      <c r="F82" s="10" t="s">
        <v>101</v>
      </c>
      <c r="G82" s="10" t="s">
        <v>102</v>
      </c>
      <c r="H82" s="10" t="s">
        <v>102</v>
      </c>
      <c r="I82" s="10"/>
      <c r="J82" s="11">
        <v>43051</v>
      </c>
      <c r="K82" s="12">
        <v>0.70833333333333337</v>
      </c>
      <c r="L82" s="10" t="s">
        <v>21</v>
      </c>
      <c r="M82" s="13">
        <v>1440</v>
      </c>
      <c r="N82" s="13">
        <v>216</v>
      </c>
      <c r="O82" s="13">
        <v>161</v>
      </c>
      <c r="P82" s="13">
        <v>55</v>
      </c>
      <c r="Q82" s="13">
        <v>216</v>
      </c>
    </row>
    <row r="83" spans="1:17">
      <c r="A83" s="8">
        <f t="shared" si="2"/>
        <v>2017</v>
      </c>
      <c r="B83" s="8">
        <f t="shared" si="3"/>
        <v>11</v>
      </c>
      <c r="C83" s="8">
        <v>4</v>
      </c>
      <c r="D83" s="9"/>
      <c r="E83" s="10" t="s">
        <v>17</v>
      </c>
      <c r="F83" s="10" t="s">
        <v>54</v>
      </c>
      <c r="G83" s="10" t="s">
        <v>49</v>
      </c>
      <c r="H83" s="10" t="s">
        <v>103</v>
      </c>
      <c r="I83" s="10"/>
      <c r="J83" s="11">
        <v>43053</v>
      </c>
      <c r="K83" s="12">
        <v>0.83333333333333337</v>
      </c>
      <c r="L83" s="10" t="s">
        <v>48</v>
      </c>
      <c r="M83" s="13">
        <v>200</v>
      </c>
      <c r="N83" s="13">
        <v>66</v>
      </c>
      <c r="O83" s="13">
        <v>20</v>
      </c>
      <c r="P83" s="13">
        <v>46</v>
      </c>
      <c r="Q83" s="13">
        <v>61</v>
      </c>
    </row>
    <row r="84" spans="1:17">
      <c r="A84" s="8">
        <f t="shared" si="2"/>
        <v>2017</v>
      </c>
      <c r="B84" s="8">
        <f t="shared" si="3"/>
        <v>11</v>
      </c>
      <c r="C84" s="8">
        <v>4</v>
      </c>
      <c r="D84" s="9"/>
      <c r="E84" s="10" t="s">
        <v>17</v>
      </c>
      <c r="F84" s="10" t="s">
        <v>29</v>
      </c>
      <c r="G84" s="10" t="s">
        <v>56</v>
      </c>
      <c r="H84" s="10" t="s">
        <v>104</v>
      </c>
      <c r="I84" s="10"/>
      <c r="J84" s="11">
        <v>43055</v>
      </c>
      <c r="K84" s="12">
        <v>0.83333333333333337</v>
      </c>
      <c r="L84" s="10" t="s">
        <v>21</v>
      </c>
      <c r="M84" s="13">
        <v>1440</v>
      </c>
      <c r="N84" s="13">
        <v>351</v>
      </c>
      <c r="O84" s="13">
        <v>257</v>
      </c>
      <c r="P84" s="13">
        <v>94</v>
      </c>
      <c r="Q84" s="13">
        <v>351</v>
      </c>
    </row>
    <row r="85" spans="1:17">
      <c r="A85" s="8">
        <f t="shared" si="2"/>
        <v>2017</v>
      </c>
      <c r="B85" s="8">
        <f t="shared" si="3"/>
        <v>11</v>
      </c>
      <c r="C85" s="8">
        <v>4</v>
      </c>
      <c r="D85" s="9"/>
      <c r="E85" s="10" t="s">
        <v>17</v>
      </c>
      <c r="F85" s="10" t="s">
        <v>25</v>
      </c>
      <c r="G85" s="10" t="s">
        <v>26</v>
      </c>
      <c r="H85" s="10" t="s">
        <v>105</v>
      </c>
      <c r="I85" s="10"/>
      <c r="J85" s="11">
        <v>43056</v>
      </c>
      <c r="K85" s="12">
        <v>0.83333333333333337</v>
      </c>
      <c r="L85" s="10" t="s">
        <v>21</v>
      </c>
      <c r="M85" s="13">
        <v>1440</v>
      </c>
      <c r="N85" s="13">
        <v>870</v>
      </c>
      <c r="O85" s="13">
        <v>117</v>
      </c>
      <c r="P85" s="13">
        <v>753</v>
      </c>
      <c r="Q85" s="13">
        <v>426</v>
      </c>
    </row>
    <row r="86" spans="1:17">
      <c r="A86" s="8">
        <f t="shared" si="2"/>
        <v>2017</v>
      </c>
      <c r="B86" s="8">
        <f t="shared" si="3"/>
        <v>11</v>
      </c>
      <c r="C86" s="8">
        <v>4</v>
      </c>
      <c r="D86" s="9"/>
      <c r="E86" s="10" t="s">
        <v>17</v>
      </c>
      <c r="F86" s="10" t="s">
        <v>25</v>
      </c>
      <c r="G86" s="10" t="s">
        <v>26</v>
      </c>
      <c r="H86" s="10" t="s">
        <v>105</v>
      </c>
      <c r="I86" s="10"/>
      <c r="J86" s="11">
        <v>43057</v>
      </c>
      <c r="K86" s="12">
        <v>0.83333333333333337</v>
      </c>
      <c r="L86" s="10" t="s">
        <v>21</v>
      </c>
      <c r="M86" s="13">
        <v>1440</v>
      </c>
      <c r="N86" s="13">
        <v>388</v>
      </c>
      <c r="O86" s="13">
        <v>270</v>
      </c>
      <c r="P86" s="13">
        <v>118</v>
      </c>
      <c r="Q86" s="13">
        <v>324</v>
      </c>
    </row>
    <row r="87" spans="1:17">
      <c r="A87" s="8">
        <f t="shared" si="2"/>
        <v>2017</v>
      </c>
      <c r="B87" s="8">
        <f t="shared" si="3"/>
        <v>11</v>
      </c>
      <c r="C87" s="8">
        <v>4</v>
      </c>
      <c r="D87" s="9"/>
      <c r="E87" s="10" t="s">
        <v>17</v>
      </c>
      <c r="F87" s="10" t="s">
        <v>54</v>
      </c>
      <c r="G87" s="10" t="s">
        <v>49</v>
      </c>
      <c r="H87" s="10" t="s">
        <v>49</v>
      </c>
      <c r="I87" s="10"/>
      <c r="J87" s="11">
        <v>43058</v>
      </c>
      <c r="K87" s="12">
        <v>0.5</v>
      </c>
      <c r="L87" s="10" t="s">
        <v>21</v>
      </c>
      <c r="M87" s="13">
        <v>1440</v>
      </c>
      <c r="N87" s="13">
        <v>566</v>
      </c>
      <c r="O87" s="13">
        <v>435</v>
      </c>
      <c r="P87" s="13">
        <v>131</v>
      </c>
      <c r="Q87" s="13">
        <v>456</v>
      </c>
    </row>
    <row r="88" spans="1:17">
      <c r="A88" s="8">
        <f t="shared" si="2"/>
        <v>2017</v>
      </c>
      <c r="B88" s="8">
        <f t="shared" si="3"/>
        <v>11</v>
      </c>
      <c r="C88" s="8">
        <v>4</v>
      </c>
      <c r="D88" s="9"/>
      <c r="E88" s="10" t="s">
        <v>17</v>
      </c>
      <c r="F88" s="10" t="s">
        <v>25</v>
      </c>
      <c r="G88" s="10" t="s">
        <v>26</v>
      </c>
      <c r="H88" s="10" t="s">
        <v>105</v>
      </c>
      <c r="I88" s="10"/>
      <c r="J88" s="11">
        <v>43058</v>
      </c>
      <c r="K88" s="12">
        <v>0.70833333333333337</v>
      </c>
      <c r="L88" s="10" t="s">
        <v>21</v>
      </c>
      <c r="M88" s="13">
        <v>1440</v>
      </c>
      <c r="N88" s="13">
        <v>380</v>
      </c>
      <c r="O88" s="13">
        <v>245</v>
      </c>
      <c r="P88" s="13">
        <v>135</v>
      </c>
      <c r="Q88" s="13">
        <v>309</v>
      </c>
    </row>
    <row r="89" spans="1:17">
      <c r="A89" s="8">
        <f t="shared" si="2"/>
        <v>2017</v>
      </c>
      <c r="B89" s="8">
        <f t="shared" si="3"/>
        <v>11</v>
      </c>
      <c r="C89" s="8">
        <v>4</v>
      </c>
      <c r="D89" s="9"/>
      <c r="E89" s="10" t="s">
        <v>17</v>
      </c>
      <c r="F89" s="10" t="s">
        <v>25</v>
      </c>
      <c r="G89" s="10" t="s">
        <v>26</v>
      </c>
      <c r="H89" s="10" t="s">
        <v>105</v>
      </c>
      <c r="I89" s="10"/>
      <c r="J89" s="11">
        <v>43059</v>
      </c>
      <c r="K89" s="12">
        <v>0.83333333333333337</v>
      </c>
      <c r="L89" s="10" t="s">
        <v>21</v>
      </c>
      <c r="M89" s="13">
        <v>1440</v>
      </c>
      <c r="N89" s="13">
        <v>1312</v>
      </c>
      <c r="O89" s="13">
        <v>1037</v>
      </c>
      <c r="P89" s="13">
        <v>275</v>
      </c>
      <c r="Q89" s="13">
        <v>1152</v>
      </c>
    </row>
    <row r="90" spans="1:17">
      <c r="A90" s="8">
        <f t="shared" si="2"/>
        <v>2017</v>
      </c>
      <c r="B90" s="8">
        <f t="shared" si="3"/>
        <v>11</v>
      </c>
      <c r="C90" s="8">
        <v>4</v>
      </c>
      <c r="D90" s="9"/>
      <c r="E90" s="10" t="s">
        <v>17</v>
      </c>
      <c r="F90" s="10" t="s">
        <v>45</v>
      </c>
      <c r="G90" s="10" t="s">
        <v>46</v>
      </c>
      <c r="H90" s="10" t="s">
        <v>46</v>
      </c>
      <c r="I90" s="10"/>
      <c r="J90" s="11">
        <v>43062</v>
      </c>
      <c r="K90" s="12">
        <v>0.83333333333333337</v>
      </c>
      <c r="L90" s="10" t="s">
        <v>48</v>
      </c>
      <c r="M90" s="13">
        <v>200</v>
      </c>
      <c r="N90" s="13">
        <v>54</v>
      </c>
      <c r="O90" s="13">
        <v>23</v>
      </c>
      <c r="P90" s="13">
        <v>31</v>
      </c>
      <c r="Q90" s="13">
        <v>43</v>
      </c>
    </row>
    <row r="91" spans="1:17">
      <c r="A91" s="8">
        <f t="shared" si="2"/>
        <v>2017</v>
      </c>
      <c r="B91" s="8">
        <f t="shared" si="3"/>
        <v>11</v>
      </c>
      <c r="C91" s="8">
        <v>4</v>
      </c>
      <c r="D91" s="9"/>
      <c r="E91" s="10" t="s">
        <v>17</v>
      </c>
      <c r="F91" s="10" t="s">
        <v>18</v>
      </c>
      <c r="G91" s="10" t="s">
        <v>19</v>
      </c>
      <c r="H91" s="10" t="s">
        <v>106</v>
      </c>
      <c r="I91" s="10"/>
      <c r="J91" s="11">
        <v>43063</v>
      </c>
      <c r="K91" s="12">
        <v>0.83333333333333337</v>
      </c>
      <c r="L91" s="10" t="s">
        <v>21</v>
      </c>
      <c r="M91" s="13">
        <v>1440</v>
      </c>
      <c r="N91" s="13">
        <v>782</v>
      </c>
      <c r="O91" s="13">
        <v>387</v>
      </c>
      <c r="P91" s="13">
        <v>395</v>
      </c>
      <c r="Q91" s="13">
        <v>561</v>
      </c>
    </row>
    <row r="92" spans="1:17">
      <c r="A92" s="8">
        <f t="shared" si="2"/>
        <v>2017</v>
      </c>
      <c r="B92" s="8">
        <f t="shared" si="3"/>
        <v>11</v>
      </c>
      <c r="C92" s="8">
        <v>4</v>
      </c>
      <c r="D92" s="9"/>
      <c r="E92" s="10" t="s">
        <v>17</v>
      </c>
      <c r="F92" s="10" t="s">
        <v>60</v>
      </c>
      <c r="G92" s="10" t="s">
        <v>61</v>
      </c>
      <c r="H92" s="10" t="s">
        <v>107</v>
      </c>
      <c r="I92" s="10"/>
      <c r="J92" s="11">
        <v>43064</v>
      </c>
      <c r="K92" s="12">
        <v>0.5</v>
      </c>
      <c r="L92" s="10" t="s">
        <v>21</v>
      </c>
      <c r="M92" s="13">
        <v>1440</v>
      </c>
      <c r="N92" s="13">
        <v>1278</v>
      </c>
      <c r="O92" s="13">
        <v>739</v>
      </c>
      <c r="P92" s="13">
        <v>539</v>
      </c>
      <c r="Q92" s="13">
        <v>1123</v>
      </c>
    </row>
    <row r="93" spans="1:17">
      <c r="A93" s="8">
        <f t="shared" si="2"/>
        <v>2017</v>
      </c>
      <c r="B93" s="8">
        <f t="shared" si="3"/>
        <v>11</v>
      </c>
      <c r="C93" s="8">
        <v>4</v>
      </c>
      <c r="D93" s="9"/>
      <c r="E93" s="10" t="s">
        <v>17</v>
      </c>
      <c r="F93" s="10" t="s">
        <v>18</v>
      </c>
      <c r="G93" s="10" t="s">
        <v>19</v>
      </c>
      <c r="H93" s="10" t="s">
        <v>106</v>
      </c>
      <c r="I93" s="10"/>
      <c r="J93" s="11">
        <v>43064</v>
      </c>
      <c r="K93" s="12">
        <v>0.6875</v>
      </c>
      <c r="L93" s="10" t="s">
        <v>21</v>
      </c>
      <c r="M93" s="13">
        <v>1440</v>
      </c>
      <c r="N93" s="13">
        <v>830</v>
      </c>
      <c r="O93" s="13">
        <v>453</v>
      </c>
      <c r="P93" s="13">
        <v>377</v>
      </c>
      <c r="Q93" s="13">
        <v>676</v>
      </c>
    </row>
    <row r="94" spans="1:17">
      <c r="A94" s="8">
        <f t="shared" si="2"/>
        <v>2017</v>
      </c>
      <c r="B94" s="8">
        <f t="shared" si="3"/>
        <v>11</v>
      </c>
      <c r="C94" s="8">
        <v>4</v>
      </c>
      <c r="D94" s="9"/>
      <c r="E94" s="10" t="s">
        <v>17</v>
      </c>
      <c r="F94" s="10" t="s">
        <v>40</v>
      </c>
      <c r="G94" s="10" t="s">
        <v>23</v>
      </c>
      <c r="H94" s="10" t="s">
        <v>108</v>
      </c>
      <c r="I94" s="10"/>
      <c r="J94" s="11">
        <v>43065</v>
      </c>
      <c r="K94" s="12">
        <v>0.5</v>
      </c>
      <c r="L94" s="10" t="s">
        <v>21</v>
      </c>
      <c r="M94" s="13">
        <v>1440</v>
      </c>
      <c r="N94" s="13">
        <v>660</v>
      </c>
      <c r="O94" s="13">
        <v>529</v>
      </c>
      <c r="P94" s="13">
        <v>131</v>
      </c>
      <c r="Q94" s="13">
        <v>536</v>
      </c>
    </row>
    <row r="95" spans="1:17">
      <c r="A95" s="8">
        <f t="shared" si="2"/>
        <v>2017</v>
      </c>
      <c r="B95" s="8">
        <f t="shared" si="3"/>
        <v>11</v>
      </c>
      <c r="C95" s="8">
        <v>4</v>
      </c>
      <c r="D95" s="9"/>
      <c r="E95" s="10" t="s">
        <v>17</v>
      </c>
      <c r="F95" s="10" t="s">
        <v>18</v>
      </c>
      <c r="G95" s="10" t="s">
        <v>19</v>
      </c>
      <c r="H95" s="10" t="s">
        <v>106</v>
      </c>
      <c r="I95" s="10"/>
      <c r="J95" s="11">
        <v>43065</v>
      </c>
      <c r="K95" s="12">
        <v>0.70833333333333337</v>
      </c>
      <c r="L95" s="10" t="s">
        <v>21</v>
      </c>
      <c r="M95" s="13">
        <v>1440</v>
      </c>
      <c r="N95" s="13">
        <v>685</v>
      </c>
      <c r="O95" s="13">
        <v>329</v>
      </c>
      <c r="P95" s="13">
        <v>356</v>
      </c>
      <c r="Q95" s="13">
        <v>617</v>
      </c>
    </row>
    <row r="96" spans="1:17">
      <c r="A96" s="8">
        <f t="shared" si="2"/>
        <v>2017</v>
      </c>
      <c r="B96" s="8">
        <f t="shared" si="3"/>
        <v>12</v>
      </c>
      <c r="C96" s="8">
        <v>4</v>
      </c>
      <c r="D96" s="9"/>
      <c r="E96" s="10" t="s">
        <v>17</v>
      </c>
      <c r="F96" s="10" t="s">
        <v>25</v>
      </c>
      <c r="G96" s="10" t="s">
        <v>26</v>
      </c>
      <c r="H96" s="10" t="s">
        <v>109</v>
      </c>
      <c r="I96" s="10"/>
      <c r="J96" s="11">
        <v>43076</v>
      </c>
      <c r="K96" s="12">
        <v>0.875</v>
      </c>
      <c r="L96" s="10" t="s">
        <v>110</v>
      </c>
      <c r="M96" s="13">
        <v>468</v>
      </c>
      <c r="N96" s="13">
        <v>76</v>
      </c>
      <c r="O96" s="13">
        <v>0</v>
      </c>
      <c r="P96" s="13">
        <v>76</v>
      </c>
      <c r="Q96" s="13">
        <v>76</v>
      </c>
    </row>
    <row r="97" spans="1:17">
      <c r="A97" s="8">
        <f t="shared" si="2"/>
        <v>2017</v>
      </c>
      <c r="B97" s="8">
        <f t="shared" si="3"/>
        <v>12</v>
      </c>
      <c r="C97" s="8">
        <v>4</v>
      </c>
      <c r="D97" s="9"/>
      <c r="E97" s="10" t="s">
        <v>17</v>
      </c>
      <c r="F97" s="10" t="s">
        <v>25</v>
      </c>
      <c r="G97" s="10" t="s">
        <v>26</v>
      </c>
      <c r="H97" s="10" t="s">
        <v>109</v>
      </c>
      <c r="I97" s="10"/>
      <c r="J97" s="11">
        <v>43077</v>
      </c>
      <c r="K97" s="12">
        <v>0.875</v>
      </c>
      <c r="L97" s="10" t="s">
        <v>110</v>
      </c>
      <c r="M97" s="13">
        <v>468</v>
      </c>
      <c r="N97" s="13">
        <v>108</v>
      </c>
      <c r="O97" s="13">
        <v>0</v>
      </c>
      <c r="P97" s="13">
        <v>108</v>
      </c>
      <c r="Q97" s="13">
        <v>108</v>
      </c>
    </row>
    <row r="98" spans="1:17">
      <c r="A98" s="8">
        <f t="shared" si="2"/>
        <v>2017</v>
      </c>
      <c r="B98" s="8">
        <f t="shared" si="3"/>
        <v>12</v>
      </c>
      <c r="C98" s="8">
        <v>4</v>
      </c>
      <c r="D98" s="9"/>
      <c r="E98" s="10" t="s">
        <v>17</v>
      </c>
      <c r="F98" s="10" t="s">
        <v>25</v>
      </c>
      <c r="G98" s="10" t="s">
        <v>26</v>
      </c>
      <c r="H98" s="10" t="s">
        <v>109</v>
      </c>
      <c r="I98" s="10"/>
      <c r="J98" s="11">
        <v>43078</v>
      </c>
      <c r="K98" s="12">
        <v>0.875</v>
      </c>
      <c r="L98" s="10" t="s">
        <v>110</v>
      </c>
      <c r="M98" s="13">
        <v>468</v>
      </c>
      <c r="N98" s="13">
        <v>145</v>
      </c>
      <c r="O98" s="13">
        <v>0</v>
      </c>
      <c r="P98" s="13">
        <v>145</v>
      </c>
      <c r="Q98" s="13">
        <v>145</v>
      </c>
    </row>
    <row r="99" spans="1:17">
      <c r="A99" s="8">
        <f t="shared" si="2"/>
        <v>2017</v>
      </c>
      <c r="B99" s="8">
        <f t="shared" si="3"/>
        <v>12</v>
      </c>
      <c r="C99" s="8">
        <v>4</v>
      </c>
      <c r="D99" s="9"/>
      <c r="E99" s="10" t="s">
        <v>17</v>
      </c>
      <c r="F99" s="10" t="s">
        <v>25</v>
      </c>
      <c r="G99" s="10" t="s">
        <v>26</v>
      </c>
      <c r="H99" s="10" t="s">
        <v>109</v>
      </c>
      <c r="I99" s="10"/>
      <c r="J99" s="11">
        <v>43079</v>
      </c>
      <c r="K99" s="12">
        <v>0.79166666666666663</v>
      </c>
      <c r="L99" s="10" t="s">
        <v>110</v>
      </c>
      <c r="M99" s="13">
        <v>468</v>
      </c>
      <c r="N99" s="13">
        <v>139</v>
      </c>
      <c r="O99" s="13">
        <v>0</v>
      </c>
      <c r="P99" s="13">
        <v>139</v>
      </c>
      <c r="Q99" s="13">
        <v>139</v>
      </c>
    </row>
    <row r="100" spans="1:17">
      <c r="A100" s="8">
        <f t="shared" si="2"/>
        <v>2017</v>
      </c>
      <c r="B100" s="8">
        <f t="shared" si="3"/>
        <v>12</v>
      </c>
      <c r="C100" s="8">
        <v>4</v>
      </c>
      <c r="D100" s="9"/>
      <c r="E100" s="10" t="s">
        <v>17</v>
      </c>
      <c r="F100" s="10" t="s">
        <v>45</v>
      </c>
      <c r="G100" s="10" t="s">
        <v>46</v>
      </c>
      <c r="H100" s="10" t="s">
        <v>111</v>
      </c>
      <c r="I100" s="10"/>
      <c r="J100" s="11">
        <v>43076</v>
      </c>
      <c r="K100" s="12">
        <v>0.83333333333333337</v>
      </c>
      <c r="L100" s="10" t="s">
        <v>48</v>
      </c>
      <c r="M100" s="13">
        <v>200</v>
      </c>
      <c r="N100" s="13">
        <v>94</v>
      </c>
      <c r="O100" s="13">
        <v>54</v>
      </c>
      <c r="P100" s="13">
        <v>40</v>
      </c>
      <c r="Q100" s="13">
        <v>82</v>
      </c>
    </row>
    <row r="101" spans="1:17">
      <c r="A101" s="8">
        <f t="shared" si="2"/>
        <v>2017</v>
      </c>
      <c r="B101" s="8">
        <f t="shared" si="3"/>
        <v>12</v>
      </c>
      <c r="C101" s="8">
        <v>4</v>
      </c>
      <c r="D101" s="9"/>
      <c r="E101" s="10" t="s">
        <v>17</v>
      </c>
      <c r="F101" s="10" t="s">
        <v>54</v>
      </c>
      <c r="G101" s="10" t="s">
        <v>49</v>
      </c>
      <c r="H101" s="10" t="s">
        <v>112</v>
      </c>
      <c r="I101" s="10"/>
      <c r="J101" s="11">
        <v>43078</v>
      </c>
      <c r="K101" s="12">
        <v>0.625</v>
      </c>
      <c r="L101" s="10" t="s">
        <v>92</v>
      </c>
      <c r="M101" s="13" t="s">
        <v>93</v>
      </c>
      <c r="N101" s="13" t="s">
        <v>93</v>
      </c>
      <c r="O101" s="13" t="s">
        <v>93</v>
      </c>
      <c r="P101" s="13" t="s">
        <v>93</v>
      </c>
      <c r="Q101" s="13" t="s">
        <v>93</v>
      </c>
    </row>
    <row r="102" spans="1:17">
      <c r="A102" s="8">
        <f t="shared" si="2"/>
        <v>2017</v>
      </c>
      <c r="B102" s="8">
        <f t="shared" si="3"/>
        <v>12</v>
      </c>
      <c r="C102" s="8">
        <v>4</v>
      </c>
      <c r="D102" s="9"/>
      <c r="E102" s="10" t="s">
        <v>17</v>
      </c>
      <c r="F102" s="10" t="s">
        <v>40</v>
      </c>
      <c r="G102" s="10" t="s">
        <v>23</v>
      </c>
      <c r="H102" s="10" t="s">
        <v>113</v>
      </c>
      <c r="I102" s="10"/>
      <c r="J102" s="11">
        <v>43078</v>
      </c>
      <c r="K102" s="12">
        <v>0.70833333333333337</v>
      </c>
      <c r="L102" s="10" t="s">
        <v>48</v>
      </c>
      <c r="M102" s="13">
        <v>200</v>
      </c>
      <c r="N102" s="13">
        <v>130</v>
      </c>
      <c r="O102" s="13">
        <v>0</v>
      </c>
      <c r="P102" s="13">
        <v>130</v>
      </c>
      <c r="Q102" s="13">
        <v>130</v>
      </c>
    </row>
    <row r="103" spans="1:17">
      <c r="A103" s="8">
        <f t="shared" si="2"/>
        <v>2017</v>
      </c>
      <c r="B103" s="8">
        <f t="shared" si="3"/>
        <v>12</v>
      </c>
      <c r="C103" s="8">
        <v>4</v>
      </c>
      <c r="D103" s="9"/>
      <c r="E103" s="10" t="s">
        <v>17</v>
      </c>
      <c r="F103" s="10" t="s">
        <v>114</v>
      </c>
      <c r="G103" s="10" t="s">
        <v>115</v>
      </c>
      <c r="H103" s="10" t="s">
        <v>116</v>
      </c>
      <c r="I103" s="10"/>
      <c r="J103" s="11">
        <v>43078</v>
      </c>
      <c r="K103" s="12">
        <v>0.83333333333333337</v>
      </c>
      <c r="L103" s="10" t="s">
        <v>21</v>
      </c>
      <c r="M103" s="13">
        <v>1440</v>
      </c>
      <c r="N103" s="13">
        <v>1459</v>
      </c>
      <c r="O103" s="13">
        <v>0</v>
      </c>
      <c r="P103" s="13">
        <v>1459</v>
      </c>
      <c r="Q103" s="13">
        <v>1130</v>
      </c>
    </row>
    <row r="104" spans="1:17">
      <c r="A104" s="8">
        <f t="shared" si="2"/>
        <v>2017</v>
      </c>
      <c r="B104" s="8">
        <f t="shared" si="3"/>
        <v>12</v>
      </c>
      <c r="C104" s="8">
        <v>4</v>
      </c>
      <c r="D104" s="9"/>
      <c r="E104" s="10" t="s">
        <v>17</v>
      </c>
      <c r="F104" s="10" t="s">
        <v>114</v>
      </c>
      <c r="G104" s="10" t="s">
        <v>115</v>
      </c>
      <c r="H104" s="10" t="s">
        <v>116</v>
      </c>
      <c r="I104" s="10"/>
      <c r="J104" s="11">
        <v>43079</v>
      </c>
      <c r="K104" s="12">
        <v>0.75</v>
      </c>
      <c r="L104" s="10" t="s">
        <v>21</v>
      </c>
      <c r="M104" s="13">
        <v>1440</v>
      </c>
      <c r="N104" s="13">
        <v>1481</v>
      </c>
      <c r="O104" s="13">
        <v>0</v>
      </c>
      <c r="P104" s="13">
        <v>1481</v>
      </c>
      <c r="Q104" s="13">
        <v>1157</v>
      </c>
    </row>
    <row r="105" spans="1:17">
      <c r="A105" s="8">
        <f t="shared" si="2"/>
        <v>2017</v>
      </c>
      <c r="B105" s="8">
        <f t="shared" si="3"/>
        <v>12</v>
      </c>
      <c r="C105" s="8">
        <v>4</v>
      </c>
      <c r="D105" s="9"/>
      <c r="E105" s="10" t="s">
        <v>17</v>
      </c>
      <c r="F105" s="10" t="s">
        <v>54</v>
      </c>
      <c r="G105" s="10" t="s">
        <v>49</v>
      </c>
      <c r="H105" s="10" t="s">
        <v>117</v>
      </c>
      <c r="I105" s="10"/>
      <c r="J105" s="11">
        <v>43081</v>
      </c>
      <c r="K105" s="12">
        <v>0.83333333333333337</v>
      </c>
      <c r="L105" s="10" t="s">
        <v>48</v>
      </c>
      <c r="M105" s="13">
        <v>200</v>
      </c>
      <c r="N105" s="13">
        <v>177</v>
      </c>
      <c r="O105" s="13">
        <v>104</v>
      </c>
      <c r="P105" s="13">
        <v>73</v>
      </c>
      <c r="Q105" s="13">
        <v>132</v>
      </c>
    </row>
    <row r="106" spans="1:17">
      <c r="A106" s="8">
        <f t="shared" si="2"/>
        <v>2017</v>
      </c>
      <c r="B106" s="8">
        <f t="shared" si="3"/>
        <v>12</v>
      </c>
      <c r="C106" s="8">
        <v>4</v>
      </c>
      <c r="D106" s="9"/>
      <c r="E106" s="10" t="s">
        <v>17</v>
      </c>
      <c r="F106" s="10" t="s">
        <v>57</v>
      </c>
      <c r="G106" s="10" t="s">
        <v>58</v>
      </c>
      <c r="H106" s="10" t="s">
        <v>118</v>
      </c>
      <c r="I106" s="10"/>
      <c r="J106" s="11">
        <v>43084</v>
      </c>
      <c r="K106" s="12">
        <v>0.83333333333333337</v>
      </c>
      <c r="L106" s="10" t="s">
        <v>21</v>
      </c>
      <c r="M106" s="13">
        <v>1440</v>
      </c>
      <c r="N106" s="13">
        <v>1281</v>
      </c>
      <c r="O106" s="13">
        <v>899</v>
      </c>
      <c r="P106" s="13">
        <v>382</v>
      </c>
      <c r="Q106" s="13">
        <v>1090</v>
      </c>
    </row>
    <row r="107" spans="1:17">
      <c r="A107" s="8">
        <f t="shared" si="2"/>
        <v>2017</v>
      </c>
      <c r="B107" s="8">
        <f t="shared" si="3"/>
        <v>12</v>
      </c>
      <c r="C107" s="8">
        <v>4</v>
      </c>
      <c r="D107" s="9"/>
      <c r="E107" s="10" t="s">
        <v>17</v>
      </c>
      <c r="F107" s="10" t="s">
        <v>57</v>
      </c>
      <c r="G107" s="10" t="s">
        <v>58</v>
      </c>
      <c r="H107" s="10" t="s">
        <v>118</v>
      </c>
      <c r="I107" s="10"/>
      <c r="J107" s="11">
        <v>43085</v>
      </c>
      <c r="K107" s="12">
        <v>0.83333333333333337</v>
      </c>
      <c r="L107" s="10" t="s">
        <v>21</v>
      </c>
      <c r="M107" s="13">
        <v>1440</v>
      </c>
      <c r="N107" s="13">
        <v>1266</v>
      </c>
      <c r="O107" s="13">
        <v>916</v>
      </c>
      <c r="P107" s="13">
        <v>350</v>
      </c>
      <c r="Q107" s="13">
        <v>1077</v>
      </c>
    </row>
    <row r="108" spans="1:17">
      <c r="A108" s="8">
        <f t="shared" si="2"/>
        <v>2017</v>
      </c>
      <c r="B108" s="8">
        <f t="shared" si="3"/>
        <v>12</v>
      </c>
      <c r="C108" s="8">
        <v>4</v>
      </c>
      <c r="D108" s="9"/>
      <c r="E108" s="10" t="s">
        <v>17</v>
      </c>
      <c r="F108" s="10" t="s">
        <v>40</v>
      </c>
      <c r="G108" s="10" t="s">
        <v>23</v>
      </c>
      <c r="H108" s="10" t="s">
        <v>119</v>
      </c>
      <c r="I108" s="10"/>
      <c r="J108" s="11">
        <v>43086</v>
      </c>
      <c r="K108" s="12">
        <v>0.5</v>
      </c>
      <c r="L108" s="10" t="s">
        <v>21</v>
      </c>
      <c r="M108" s="13">
        <v>1440</v>
      </c>
      <c r="N108" s="13">
        <v>1269</v>
      </c>
      <c r="O108" s="13">
        <v>1088</v>
      </c>
      <c r="P108" s="13">
        <v>181</v>
      </c>
      <c r="Q108" s="13">
        <v>1097</v>
      </c>
    </row>
    <row r="109" spans="1:17">
      <c r="A109" s="8">
        <f t="shared" si="2"/>
        <v>2017</v>
      </c>
      <c r="B109" s="8">
        <f t="shared" si="3"/>
        <v>12</v>
      </c>
      <c r="C109" s="8">
        <v>4</v>
      </c>
      <c r="D109" s="9"/>
      <c r="E109" s="10" t="s">
        <v>17</v>
      </c>
      <c r="F109" s="10" t="s">
        <v>57</v>
      </c>
      <c r="G109" s="10" t="s">
        <v>58</v>
      </c>
      <c r="H109" s="10" t="s">
        <v>118</v>
      </c>
      <c r="I109" s="10"/>
      <c r="J109" s="11">
        <v>43086</v>
      </c>
      <c r="K109" s="12">
        <v>0.70833333333333337</v>
      </c>
      <c r="L109" s="10" t="s">
        <v>21</v>
      </c>
      <c r="M109" s="13">
        <v>1440</v>
      </c>
      <c r="N109" s="13">
        <v>1385</v>
      </c>
      <c r="O109" s="13">
        <v>931</v>
      </c>
      <c r="P109" s="13">
        <v>454</v>
      </c>
      <c r="Q109" s="13">
        <v>1159</v>
      </c>
    </row>
    <row r="110" spans="1:17">
      <c r="A110" s="8">
        <f t="shared" si="2"/>
        <v>2017</v>
      </c>
      <c r="B110" s="8">
        <f t="shared" si="3"/>
        <v>12</v>
      </c>
      <c r="C110" s="8">
        <v>4</v>
      </c>
      <c r="D110" s="9"/>
      <c r="E110" s="10" t="s">
        <v>17</v>
      </c>
      <c r="F110" s="10" t="s">
        <v>54</v>
      </c>
      <c r="G110" s="10" t="s">
        <v>49</v>
      </c>
      <c r="H110" s="10" t="s">
        <v>120</v>
      </c>
      <c r="I110" s="10"/>
      <c r="J110" s="11">
        <v>43087</v>
      </c>
      <c r="K110" s="12">
        <v>0.66666666666666663</v>
      </c>
      <c r="L110" s="10" t="s">
        <v>121</v>
      </c>
      <c r="M110" s="13">
        <v>150</v>
      </c>
      <c r="N110" s="13" t="s">
        <v>93</v>
      </c>
      <c r="O110" s="13" t="s">
        <v>93</v>
      </c>
      <c r="P110" s="13" t="s">
        <v>93</v>
      </c>
      <c r="Q110" s="13" t="s">
        <v>93</v>
      </c>
    </row>
    <row r="111" spans="1:17">
      <c r="A111" s="8">
        <f t="shared" si="2"/>
        <v>2017</v>
      </c>
      <c r="B111" s="8">
        <f t="shared" si="3"/>
        <v>12</v>
      </c>
      <c r="C111" s="8">
        <v>4</v>
      </c>
      <c r="D111" s="9"/>
      <c r="E111" s="10" t="s">
        <v>17</v>
      </c>
      <c r="F111" s="10" t="s">
        <v>57</v>
      </c>
      <c r="G111" s="10" t="s">
        <v>58</v>
      </c>
      <c r="H111" s="10" t="s">
        <v>118</v>
      </c>
      <c r="I111" s="10"/>
      <c r="J111" s="11">
        <v>43088</v>
      </c>
      <c r="K111" s="12">
        <v>0.83333333333333337</v>
      </c>
      <c r="L111" s="10" t="s">
        <v>21</v>
      </c>
      <c r="M111" s="13">
        <v>1440</v>
      </c>
      <c r="N111" s="13">
        <v>1296</v>
      </c>
      <c r="O111" s="13">
        <v>971</v>
      </c>
      <c r="P111" s="13">
        <v>325</v>
      </c>
      <c r="Q111" s="13">
        <v>1147</v>
      </c>
    </row>
    <row r="112" spans="1:17">
      <c r="A112" s="8">
        <f t="shared" si="2"/>
        <v>2017</v>
      </c>
      <c r="B112" s="8">
        <f t="shared" si="3"/>
        <v>12</v>
      </c>
      <c r="C112" s="8">
        <v>4</v>
      </c>
      <c r="D112" s="9"/>
      <c r="E112" s="10" t="s">
        <v>17</v>
      </c>
      <c r="F112" s="10" t="s">
        <v>57</v>
      </c>
      <c r="G112" s="10" t="s">
        <v>58</v>
      </c>
      <c r="H112" s="10" t="s">
        <v>118</v>
      </c>
      <c r="I112" s="10"/>
      <c r="J112" s="11">
        <v>43089</v>
      </c>
      <c r="K112" s="12">
        <v>0.83333333333333337</v>
      </c>
      <c r="L112" s="10" t="s">
        <v>21</v>
      </c>
      <c r="M112" s="13">
        <v>1440</v>
      </c>
      <c r="N112" s="13">
        <v>1324</v>
      </c>
      <c r="O112" s="13">
        <v>967</v>
      </c>
      <c r="P112" s="13">
        <v>357</v>
      </c>
      <c r="Q112" s="13">
        <v>1074</v>
      </c>
    </row>
    <row r="113" spans="1:17">
      <c r="A113" s="8">
        <f t="shared" si="2"/>
        <v>2017</v>
      </c>
      <c r="B113" s="8">
        <f t="shared" si="3"/>
        <v>12</v>
      </c>
      <c r="C113" s="8">
        <v>4</v>
      </c>
      <c r="D113" s="9"/>
      <c r="E113" s="10" t="s">
        <v>17</v>
      </c>
      <c r="F113" s="10" t="s">
        <v>57</v>
      </c>
      <c r="G113" s="10" t="s">
        <v>58</v>
      </c>
      <c r="H113" s="10" t="s">
        <v>118</v>
      </c>
      <c r="I113" s="10"/>
      <c r="J113" s="11">
        <v>43090</v>
      </c>
      <c r="K113" s="12">
        <v>0.83333333333333337</v>
      </c>
      <c r="L113" s="10" t="s">
        <v>21</v>
      </c>
      <c r="M113" s="13">
        <v>1440</v>
      </c>
      <c r="N113" s="13">
        <v>1352</v>
      </c>
      <c r="O113" s="13">
        <v>983</v>
      </c>
      <c r="P113" s="13">
        <v>369</v>
      </c>
      <c r="Q113" s="13">
        <v>1127</v>
      </c>
    </row>
    <row r="114" spans="1:17">
      <c r="A114" s="8">
        <f t="shared" si="2"/>
        <v>2017</v>
      </c>
      <c r="B114" s="8">
        <f t="shared" si="3"/>
        <v>12</v>
      </c>
      <c r="C114" s="8">
        <v>4</v>
      </c>
      <c r="D114" s="9"/>
      <c r="E114" s="10" t="s">
        <v>17</v>
      </c>
      <c r="F114" s="10" t="s">
        <v>122</v>
      </c>
      <c r="G114" s="10" t="s">
        <v>58</v>
      </c>
      <c r="H114" s="10" t="s">
        <v>123</v>
      </c>
      <c r="I114" s="10"/>
      <c r="J114" s="11">
        <v>43091</v>
      </c>
      <c r="K114" s="12">
        <v>0.83333333333333337</v>
      </c>
      <c r="L114" s="10" t="s">
        <v>21</v>
      </c>
      <c r="M114" s="13">
        <v>1440</v>
      </c>
      <c r="N114" s="13">
        <v>1491</v>
      </c>
      <c r="O114" s="13">
        <v>1115</v>
      </c>
      <c r="P114" s="13">
        <v>376</v>
      </c>
      <c r="Q114" s="13">
        <v>1202</v>
      </c>
    </row>
    <row r="115" spans="1:17" s="14" customFormat="1" hidden="1">
      <c r="A115" s="8">
        <f t="shared" si="2"/>
        <v>2018</v>
      </c>
      <c r="B115" s="8">
        <f t="shared" si="3"/>
        <v>1</v>
      </c>
      <c r="C115" s="14">
        <v>1</v>
      </c>
      <c r="D115" s="9">
        <v>43210.569088136574</v>
      </c>
      <c r="E115" s="10" t="s">
        <v>34</v>
      </c>
      <c r="F115" s="10" t="s">
        <v>35</v>
      </c>
      <c r="G115" s="10" t="s">
        <v>124</v>
      </c>
      <c r="H115" s="10" t="s">
        <v>125</v>
      </c>
      <c r="I115" s="10" t="s">
        <v>125</v>
      </c>
      <c r="J115" s="11">
        <v>43113</v>
      </c>
      <c r="K115" s="12">
        <v>0.41666666666424135</v>
      </c>
      <c r="L115" s="10" t="s">
        <v>21</v>
      </c>
      <c r="M115" s="13">
        <v>1523</v>
      </c>
      <c r="N115" s="13">
        <v>15</v>
      </c>
      <c r="O115" s="13">
        <v>0</v>
      </c>
      <c r="P115" s="15">
        <v>15</v>
      </c>
      <c r="Q115" s="13">
        <v>15</v>
      </c>
    </row>
    <row r="116" spans="1:17" s="14" customFormat="1" hidden="1">
      <c r="A116" s="8">
        <f t="shared" si="2"/>
        <v>2018</v>
      </c>
      <c r="B116" s="8">
        <f t="shared" si="3"/>
        <v>1</v>
      </c>
      <c r="C116" s="14">
        <v>1</v>
      </c>
      <c r="D116" s="9">
        <v>43210.559206134261</v>
      </c>
      <c r="E116" s="10" t="s">
        <v>34</v>
      </c>
      <c r="F116" s="10" t="s">
        <v>35</v>
      </c>
      <c r="G116" s="10" t="s">
        <v>124</v>
      </c>
      <c r="H116" s="10" t="s">
        <v>126</v>
      </c>
      <c r="I116" s="10" t="s">
        <v>126</v>
      </c>
      <c r="J116" s="11">
        <v>43115</v>
      </c>
      <c r="K116" s="12">
        <v>0.41666666666424135</v>
      </c>
      <c r="L116" s="10" t="s">
        <v>127</v>
      </c>
      <c r="M116" s="13">
        <v>300</v>
      </c>
      <c r="N116" s="13">
        <v>100</v>
      </c>
      <c r="O116" s="13">
        <v>0</v>
      </c>
      <c r="P116" s="15">
        <v>100</v>
      </c>
      <c r="Q116" s="13">
        <v>100</v>
      </c>
    </row>
    <row r="117" spans="1:17" s="14" customFormat="1" hidden="1">
      <c r="A117" s="8">
        <f t="shared" si="2"/>
        <v>2018</v>
      </c>
      <c r="B117" s="8">
        <f t="shared" si="3"/>
        <v>1</v>
      </c>
      <c r="C117" s="14">
        <v>1</v>
      </c>
      <c r="D117" s="9">
        <v>43210.559206134261</v>
      </c>
      <c r="E117" s="10" t="s">
        <v>34</v>
      </c>
      <c r="F117" s="10" t="s">
        <v>35</v>
      </c>
      <c r="G117" s="10" t="s">
        <v>124</v>
      </c>
      <c r="H117" s="10" t="s">
        <v>126</v>
      </c>
      <c r="I117" s="10" t="s">
        <v>126</v>
      </c>
      <c r="J117" s="11">
        <v>43116</v>
      </c>
      <c r="K117" s="12">
        <v>0.41666666666424135</v>
      </c>
      <c r="L117" s="10" t="s">
        <v>127</v>
      </c>
      <c r="M117" s="13">
        <v>300</v>
      </c>
      <c r="N117" s="13">
        <v>100</v>
      </c>
      <c r="O117" s="13">
        <v>0</v>
      </c>
      <c r="P117" s="15">
        <v>100</v>
      </c>
      <c r="Q117" s="13">
        <v>100</v>
      </c>
    </row>
    <row r="118" spans="1:17" s="14" customFormat="1" hidden="1">
      <c r="A118" s="8">
        <f t="shared" si="2"/>
        <v>2018</v>
      </c>
      <c r="B118" s="8">
        <f t="shared" si="3"/>
        <v>1</v>
      </c>
      <c r="C118" s="14">
        <v>1</v>
      </c>
      <c r="D118" s="9">
        <v>43210.559206134261</v>
      </c>
      <c r="E118" s="10" t="s">
        <v>34</v>
      </c>
      <c r="F118" s="10" t="s">
        <v>35</v>
      </c>
      <c r="G118" s="10" t="s">
        <v>124</v>
      </c>
      <c r="H118" s="10" t="s">
        <v>126</v>
      </c>
      <c r="I118" s="10" t="s">
        <v>126</v>
      </c>
      <c r="J118" s="11">
        <v>43117</v>
      </c>
      <c r="K118" s="12">
        <v>0.41666666666424135</v>
      </c>
      <c r="L118" s="10" t="s">
        <v>127</v>
      </c>
      <c r="M118" s="13">
        <v>300</v>
      </c>
      <c r="N118" s="13">
        <v>100</v>
      </c>
      <c r="O118" s="13">
        <v>0</v>
      </c>
      <c r="P118" s="15">
        <v>100</v>
      </c>
      <c r="Q118" s="13">
        <v>100</v>
      </c>
    </row>
    <row r="119" spans="1:17" s="14" customFormat="1" hidden="1">
      <c r="A119" s="8">
        <f t="shared" si="2"/>
        <v>2018</v>
      </c>
      <c r="B119" s="8">
        <f t="shared" si="3"/>
        <v>1</v>
      </c>
      <c r="C119" s="14">
        <v>1</v>
      </c>
      <c r="D119" s="9">
        <v>43210.576008344906</v>
      </c>
      <c r="E119" s="10" t="s">
        <v>34</v>
      </c>
      <c r="F119" s="10" t="s">
        <v>35</v>
      </c>
      <c r="G119" s="10" t="s">
        <v>124</v>
      </c>
      <c r="H119" s="10" t="s">
        <v>128</v>
      </c>
      <c r="I119" s="10" t="s">
        <v>128</v>
      </c>
      <c r="J119" s="11">
        <v>43117</v>
      </c>
      <c r="K119" s="12">
        <v>0.83333333333575865</v>
      </c>
      <c r="L119" s="10" t="s">
        <v>129</v>
      </c>
      <c r="M119" s="15" t="s">
        <v>38</v>
      </c>
      <c r="N119" s="15">
        <v>200</v>
      </c>
      <c r="O119" s="15">
        <v>0</v>
      </c>
      <c r="P119" s="15">
        <v>200</v>
      </c>
      <c r="Q119" s="13">
        <v>200</v>
      </c>
    </row>
    <row r="120" spans="1:17" s="14" customFormat="1" hidden="1">
      <c r="A120" s="8">
        <f t="shared" si="2"/>
        <v>2018</v>
      </c>
      <c r="B120" s="8">
        <f t="shared" si="3"/>
        <v>1</v>
      </c>
      <c r="C120" s="14">
        <v>1</v>
      </c>
      <c r="D120" s="9">
        <v>43210.559206134261</v>
      </c>
      <c r="E120" s="10" t="s">
        <v>34</v>
      </c>
      <c r="F120" s="10" t="s">
        <v>35</v>
      </c>
      <c r="G120" s="10" t="s">
        <v>124</v>
      </c>
      <c r="H120" s="10" t="s">
        <v>126</v>
      </c>
      <c r="I120" s="10" t="s">
        <v>126</v>
      </c>
      <c r="J120" s="11">
        <v>43118</v>
      </c>
      <c r="K120" s="12">
        <v>0.41666666666424135</v>
      </c>
      <c r="L120" s="10" t="s">
        <v>127</v>
      </c>
      <c r="M120" s="15">
        <v>300</v>
      </c>
      <c r="N120" s="13">
        <v>100</v>
      </c>
      <c r="O120" s="13">
        <v>0</v>
      </c>
      <c r="P120" s="15">
        <v>100</v>
      </c>
      <c r="Q120" s="13">
        <v>100</v>
      </c>
    </row>
    <row r="121" spans="1:17" s="14" customFormat="1" hidden="1">
      <c r="A121" s="8">
        <f t="shared" si="2"/>
        <v>2018</v>
      </c>
      <c r="B121" s="8">
        <f t="shared" si="3"/>
        <v>1</v>
      </c>
      <c r="C121" s="14">
        <v>1</v>
      </c>
      <c r="D121" s="9">
        <v>43210.576008344906</v>
      </c>
      <c r="E121" s="10" t="s">
        <v>34</v>
      </c>
      <c r="F121" s="10" t="s">
        <v>35</v>
      </c>
      <c r="G121" s="10" t="s">
        <v>124</v>
      </c>
      <c r="H121" s="10" t="s">
        <v>128</v>
      </c>
      <c r="I121" s="10" t="s">
        <v>128</v>
      </c>
      <c r="J121" s="11">
        <v>43118</v>
      </c>
      <c r="K121" s="12">
        <v>0.83333333333575865</v>
      </c>
      <c r="L121" s="10" t="s">
        <v>129</v>
      </c>
      <c r="M121" s="15" t="s">
        <v>38</v>
      </c>
      <c r="N121" s="15">
        <v>200</v>
      </c>
      <c r="O121" s="15">
        <v>0</v>
      </c>
      <c r="P121" s="15">
        <v>200</v>
      </c>
      <c r="Q121" s="13">
        <v>200</v>
      </c>
    </row>
    <row r="122" spans="1:17" s="14" customFormat="1" hidden="1">
      <c r="A122" s="8">
        <f t="shared" si="2"/>
        <v>2018</v>
      </c>
      <c r="B122" s="8">
        <f t="shared" si="3"/>
        <v>1</v>
      </c>
      <c r="C122" s="14">
        <v>1</v>
      </c>
      <c r="D122" s="9">
        <v>43161.488683275464</v>
      </c>
      <c r="E122" s="10" t="s">
        <v>17</v>
      </c>
      <c r="F122" s="10" t="s">
        <v>18</v>
      </c>
      <c r="G122" s="10" t="s">
        <v>19</v>
      </c>
      <c r="H122" s="10" t="s">
        <v>130</v>
      </c>
      <c r="I122" s="10" t="s">
        <v>130</v>
      </c>
      <c r="J122" s="11">
        <v>43125</v>
      </c>
      <c r="K122" s="12">
        <v>0.58333333333575865</v>
      </c>
      <c r="L122" s="10" t="s">
        <v>21</v>
      </c>
      <c r="M122" s="13">
        <v>1440</v>
      </c>
      <c r="N122" s="13">
        <v>1400</v>
      </c>
      <c r="O122" s="13">
        <v>0</v>
      </c>
      <c r="P122" s="13">
        <v>1400</v>
      </c>
      <c r="Q122" s="15">
        <v>1230</v>
      </c>
    </row>
    <row r="123" spans="1:17" s="14" customFormat="1" hidden="1">
      <c r="A123" s="8">
        <f t="shared" si="2"/>
        <v>2018</v>
      </c>
      <c r="B123" s="8">
        <f t="shared" si="3"/>
        <v>1</v>
      </c>
      <c r="C123" s="14">
        <v>1</v>
      </c>
      <c r="D123" s="9">
        <v>43161.481351122682</v>
      </c>
      <c r="E123" s="10" t="s">
        <v>17</v>
      </c>
      <c r="F123" s="10" t="s">
        <v>25</v>
      </c>
      <c r="G123" s="10" t="s">
        <v>26</v>
      </c>
      <c r="H123" s="10" t="s">
        <v>131</v>
      </c>
      <c r="I123" s="10" t="s">
        <v>131</v>
      </c>
      <c r="J123" s="11">
        <v>43125</v>
      </c>
      <c r="K123" s="12">
        <v>0.79166666666424135</v>
      </c>
      <c r="L123" s="10" t="s">
        <v>21</v>
      </c>
      <c r="M123" s="13">
        <v>1440</v>
      </c>
      <c r="N123" s="13">
        <v>1500</v>
      </c>
      <c r="O123" s="13">
        <v>0</v>
      </c>
      <c r="P123" s="13">
        <v>1500</v>
      </c>
      <c r="Q123" s="15">
        <v>1445</v>
      </c>
    </row>
    <row r="124" spans="1:17" s="14" customFormat="1" hidden="1">
      <c r="A124" s="8">
        <f t="shared" si="2"/>
        <v>2018</v>
      </c>
      <c r="B124" s="8">
        <f t="shared" si="3"/>
        <v>1</v>
      </c>
      <c r="C124" s="14">
        <v>1</v>
      </c>
      <c r="D124" s="9">
        <v>43161.489492835652</v>
      </c>
      <c r="E124" s="10" t="s">
        <v>17</v>
      </c>
      <c r="F124" s="10" t="s">
        <v>40</v>
      </c>
      <c r="G124" s="10" t="s">
        <v>23</v>
      </c>
      <c r="H124" s="10" t="s">
        <v>132</v>
      </c>
      <c r="I124" s="10" t="s">
        <v>132</v>
      </c>
      <c r="J124" s="11">
        <v>43126</v>
      </c>
      <c r="K124" s="12">
        <v>0.5</v>
      </c>
      <c r="L124" s="10" t="s">
        <v>21</v>
      </c>
      <c r="M124" s="13">
        <v>1440</v>
      </c>
      <c r="N124" s="13">
        <v>1400</v>
      </c>
      <c r="O124" s="13">
        <v>0</v>
      </c>
      <c r="P124" s="13">
        <v>1400</v>
      </c>
      <c r="Q124" s="15">
        <v>792</v>
      </c>
    </row>
    <row r="125" spans="1:17" s="14" customFormat="1" hidden="1">
      <c r="A125" s="8">
        <f t="shared" si="2"/>
        <v>2018</v>
      </c>
      <c r="B125" s="8">
        <f t="shared" si="3"/>
        <v>1</v>
      </c>
      <c r="C125" s="14">
        <v>1</v>
      </c>
      <c r="D125" s="9">
        <v>43161.490854780088</v>
      </c>
      <c r="E125" s="10" t="s">
        <v>17</v>
      </c>
      <c r="F125" s="10" t="s">
        <v>18</v>
      </c>
      <c r="G125" s="10" t="s">
        <v>19</v>
      </c>
      <c r="H125" s="10" t="s">
        <v>133</v>
      </c>
      <c r="I125" s="10" t="s">
        <v>133</v>
      </c>
      <c r="J125" s="11">
        <v>43126</v>
      </c>
      <c r="K125" s="12">
        <v>0.83333333333575865</v>
      </c>
      <c r="L125" s="10" t="s">
        <v>21</v>
      </c>
      <c r="M125" s="13">
        <v>1440</v>
      </c>
      <c r="N125" s="13">
        <v>1497</v>
      </c>
      <c r="O125" s="13">
        <v>0</v>
      </c>
      <c r="P125" s="13">
        <v>1497</v>
      </c>
      <c r="Q125" s="15">
        <v>1497</v>
      </c>
    </row>
    <row r="126" spans="1:17" s="14" customFormat="1" hidden="1">
      <c r="A126" s="8">
        <f t="shared" si="2"/>
        <v>2018</v>
      </c>
      <c r="B126" s="8">
        <f t="shared" si="3"/>
        <v>1</v>
      </c>
      <c r="C126" s="14">
        <v>1</v>
      </c>
      <c r="D126" s="9">
        <v>43161.491472499998</v>
      </c>
      <c r="E126" s="10" t="s">
        <v>17</v>
      </c>
      <c r="F126" s="10" t="s">
        <v>18</v>
      </c>
      <c r="G126" s="10" t="s">
        <v>19</v>
      </c>
      <c r="H126" s="10" t="s">
        <v>133</v>
      </c>
      <c r="I126" s="10" t="s">
        <v>133</v>
      </c>
      <c r="J126" s="11">
        <v>43127</v>
      </c>
      <c r="K126" s="12">
        <v>0.6875</v>
      </c>
      <c r="L126" s="10" t="s">
        <v>21</v>
      </c>
      <c r="M126" s="13">
        <v>1440</v>
      </c>
      <c r="N126" s="13">
        <v>1498</v>
      </c>
      <c r="O126" s="13">
        <v>0</v>
      </c>
      <c r="P126" s="13">
        <v>1498</v>
      </c>
      <c r="Q126" s="15">
        <v>1417</v>
      </c>
    </row>
    <row r="127" spans="1:17" s="14" customFormat="1" hidden="1">
      <c r="A127" s="8">
        <f t="shared" si="2"/>
        <v>2018</v>
      </c>
      <c r="B127" s="8">
        <f t="shared" si="3"/>
        <v>1</v>
      </c>
      <c r="C127" s="14">
        <v>1</v>
      </c>
      <c r="D127" s="9">
        <v>43161.492247025468</v>
      </c>
      <c r="E127" s="10" t="s">
        <v>17</v>
      </c>
      <c r="F127" s="10" t="s">
        <v>18</v>
      </c>
      <c r="G127" s="10" t="s">
        <v>19</v>
      </c>
      <c r="H127" s="10" t="s">
        <v>133</v>
      </c>
      <c r="I127" s="10" t="s">
        <v>133</v>
      </c>
      <c r="J127" s="11">
        <v>43128</v>
      </c>
      <c r="K127" s="12">
        <v>0.6875</v>
      </c>
      <c r="L127" s="10" t="s">
        <v>21</v>
      </c>
      <c r="M127" s="13">
        <v>1440</v>
      </c>
      <c r="N127" s="13">
        <v>1498</v>
      </c>
      <c r="O127" s="13">
        <v>0</v>
      </c>
      <c r="P127" s="13">
        <v>1498</v>
      </c>
      <c r="Q127" s="15">
        <v>1407</v>
      </c>
    </row>
    <row r="128" spans="1:17" s="14" customFormat="1" hidden="1">
      <c r="A128" s="8">
        <f t="shared" si="2"/>
        <v>2018</v>
      </c>
      <c r="B128" s="8">
        <f t="shared" si="3"/>
        <v>1</v>
      </c>
      <c r="C128" s="14">
        <v>1</v>
      </c>
      <c r="D128" s="9">
        <v>43185.755746689814</v>
      </c>
      <c r="E128" s="16" t="s">
        <v>17</v>
      </c>
      <c r="F128" s="10" t="s">
        <v>134</v>
      </c>
      <c r="G128" s="10" t="s">
        <v>19</v>
      </c>
      <c r="H128" s="10" t="s">
        <v>135</v>
      </c>
      <c r="I128" s="10" t="s">
        <v>135</v>
      </c>
      <c r="J128" s="11">
        <v>43130</v>
      </c>
      <c r="K128" s="12">
        <v>0.8125</v>
      </c>
      <c r="L128" s="10" t="s">
        <v>21</v>
      </c>
      <c r="M128" s="13">
        <v>1440</v>
      </c>
      <c r="N128" s="13">
        <v>400</v>
      </c>
      <c r="O128" s="13">
        <v>0</v>
      </c>
      <c r="P128" s="13">
        <v>400</v>
      </c>
      <c r="Q128" s="15">
        <v>400</v>
      </c>
    </row>
    <row r="129" spans="1:17" s="14" customFormat="1" hidden="1">
      <c r="A129" s="8">
        <f t="shared" si="2"/>
        <v>2018</v>
      </c>
      <c r="B129" s="8">
        <f t="shared" si="3"/>
        <v>1</v>
      </c>
      <c r="C129" s="14">
        <v>1</v>
      </c>
      <c r="D129" s="9">
        <v>43161.510451215276</v>
      </c>
      <c r="E129" s="10" t="s">
        <v>17</v>
      </c>
      <c r="F129" s="10" t="s">
        <v>136</v>
      </c>
      <c r="G129" s="10" t="s">
        <v>115</v>
      </c>
      <c r="H129" s="10" t="s">
        <v>137</v>
      </c>
      <c r="I129" s="10" t="s">
        <v>137</v>
      </c>
      <c r="J129" s="11">
        <v>43131</v>
      </c>
      <c r="K129" s="12">
        <v>0.83333333333575865</v>
      </c>
      <c r="L129" s="10" t="s">
        <v>21</v>
      </c>
      <c r="M129" s="13">
        <v>1440</v>
      </c>
      <c r="N129" s="13">
        <v>1377</v>
      </c>
      <c r="O129" s="13">
        <f>N129-P129</f>
        <v>828</v>
      </c>
      <c r="P129" s="13">
        <f>537+12</f>
        <v>549</v>
      </c>
      <c r="Q129" s="15">
        <v>1200</v>
      </c>
    </row>
    <row r="130" spans="1:17" s="14" customFormat="1" hidden="1">
      <c r="A130" s="8">
        <f t="shared" si="2"/>
        <v>2018</v>
      </c>
      <c r="B130" s="8">
        <f t="shared" si="3"/>
        <v>2</v>
      </c>
      <c r="C130" s="14">
        <v>1</v>
      </c>
      <c r="D130" s="9">
        <v>43185.756727569446</v>
      </c>
      <c r="E130" s="10" t="s">
        <v>34</v>
      </c>
      <c r="F130" s="10" t="s">
        <v>35</v>
      </c>
      <c r="G130" s="10" t="s">
        <v>138</v>
      </c>
      <c r="H130" s="10" t="s">
        <v>139</v>
      </c>
      <c r="I130" s="10" t="s">
        <v>139</v>
      </c>
      <c r="J130" s="11">
        <v>43138</v>
      </c>
      <c r="K130" s="12">
        <v>0.58333333333575865</v>
      </c>
      <c r="L130" s="10" t="s">
        <v>21</v>
      </c>
      <c r="M130" s="13">
        <v>1523</v>
      </c>
      <c r="N130" s="15">
        <v>1200</v>
      </c>
      <c r="O130" s="13">
        <v>0</v>
      </c>
      <c r="P130" s="13">
        <v>1200</v>
      </c>
      <c r="Q130" s="15">
        <v>1200</v>
      </c>
    </row>
    <row r="131" spans="1:17" s="14" customFormat="1" hidden="1">
      <c r="A131" s="8">
        <f t="shared" ref="A131:A194" si="4">YEAR(J131)</f>
        <v>2018</v>
      </c>
      <c r="B131" s="8">
        <f t="shared" ref="B131:B194" si="5">MONTH(J131)</f>
        <v>2</v>
      </c>
      <c r="C131" s="14">
        <v>1</v>
      </c>
      <c r="D131" s="9">
        <v>43210.614672905096</v>
      </c>
      <c r="E131" s="10" t="s">
        <v>34</v>
      </c>
      <c r="F131" s="10" t="s">
        <v>35</v>
      </c>
      <c r="G131" s="10" t="s">
        <v>124</v>
      </c>
      <c r="H131" s="10" t="s">
        <v>140</v>
      </c>
      <c r="I131" s="10" t="s">
        <v>140</v>
      </c>
      <c r="J131" s="11">
        <v>43152</v>
      </c>
      <c r="K131" s="12">
        <v>0.75</v>
      </c>
      <c r="L131" s="10" t="s">
        <v>129</v>
      </c>
      <c r="M131" s="15" t="s">
        <v>38</v>
      </c>
      <c r="N131" s="15">
        <v>43</v>
      </c>
      <c r="O131" s="15">
        <v>0</v>
      </c>
      <c r="P131" s="15">
        <v>43</v>
      </c>
      <c r="Q131" s="13">
        <v>43</v>
      </c>
    </row>
    <row r="132" spans="1:17" s="14" customFormat="1" ht="30" hidden="1">
      <c r="A132" s="8">
        <f t="shared" si="4"/>
        <v>2018</v>
      </c>
      <c r="B132" s="8">
        <f t="shared" si="5"/>
        <v>2</v>
      </c>
      <c r="C132" s="14">
        <v>1</v>
      </c>
      <c r="D132" s="17">
        <v>43210.606354143514</v>
      </c>
      <c r="E132" s="18" t="s">
        <v>34</v>
      </c>
      <c r="F132" s="18" t="s">
        <v>35</v>
      </c>
      <c r="G132" s="18" t="s">
        <v>124</v>
      </c>
      <c r="H132" s="18" t="s">
        <v>141</v>
      </c>
      <c r="I132" s="18" t="s">
        <v>141</v>
      </c>
      <c r="J132" s="19">
        <v>43153</v>
      </c>
      <c r="K132" s="20">
        <v>0.45833333333575865</v>
      </c>
      <c r="L132" s="21" t="s">
        <v>142</v>
      </c>
      <c r="M132" s="22">
        <v>400</v>
      </c>
      <c r="N132" s="22">
        <v>60</v>
      </c>
      <c r="O132" s="13">
        <v>0</v>
      </c>
      <c r="P132" s="23">
        <v>60</v>
      </c>
      <c r="Q132" s="22">
        <v>60</v>
      </c>
    </row>
    <row r="133" spans="1:17" s="14" customFormat="1" hidden="1">
      <c r="A133" s="8">
        <f t="shared" si="4"/>
        <v>2018</v>
      </c>
      <c r="B133" s="8">
        <f t="shared" si="5"/>
        <v>2</v>
      </c>
      <c r="C133" s="14">
        <v>1</v>
      </c>
      <c r="D133" s="9">
        <v>43161.511863599539</v>
      </c>
      <c r="E133" s="10" t="s">
        <v>17</v>
      </c>
      <c r="F133" s="10" t="s">
        <v>18</v>
      </c>
      <c r="G133" s="24" t="s">
        <v>143</v>
      </c>
      <c r="H133" s="10" t="s">
        <v>144</v>
      </c>
      <c r="I133" s="10" t="s">
        <v>144</v>
      </c>
      <c r="J133" s="11">
        <v>43154</v>
      </c>
      <c r="K133" s="12">
        <v>0.83333333333575865</v>
      </c>
      <c r="L133" s="10" t="s">
        <v>21</v>
      </c>
      <c r="M133" s="13">
        <v>1440</v>
      </c>
      <c r="N133" s="13">
        <v>1481</v>
      </c>
      <c r="O133" s="13">
        <v>0</v>
      </c>
      <c r="P133" s="13">
        <v>1481</v>
      </c>
      <c r="Q133" s="15">
        <v>1253</v>
      </c>
    </row>
    <row r="134" spans="1:17" s="14" customFormat="1" hidden="1">
      <c r="A134" s="8">
        <f t="shared" si="4"/>
        <v>2018</v>
      </c>
      <c r="B134" s="8">
        <f t="shared" si="5"/>
        <v>2</v>
      </c>
      <c r="C134" s="14">
        <v>1</v>
      </c>
      <c r="D134" s="9">
        <v>43161.512468969908</v>
      </c>
      <c r="E134" s="10" t="s">
        <v>17</v>
      </c>
      <c r="F134" s="10" t="s">
        <v>18</v>
      </c>
      <c r="G134" s="24" t="s">
        <v>143</v>
      </c>
      <c r="H134" s="10" t="s">
        <v>144</v>
      </c>
      <c r="I134" s="10" t="s">
        <v>144</v>
      </c>
      <c r="J134" s="11">
        <v>43155</v>
      </c>
      <c r="K134" s="12">
        <v>0.6875</v>
      </c>
      <c r="L134" s="10" t="s">
        <v>21</v>
      </c>
      <c r="M134" s="13">
        <v>1440</v>
      </c>
      <c r="N134" s="13">
        <v>1497</v>
      </c>
      <c r="O134" s="13">
        <v>0</v>
      </c>
      <c r="P134" s="13">
        <v>1497</v>
      </c>
      <c r="Q134" s="15">
        <v>1298</v>
      </c>
    </row>
    <row r="135" spans="1:17" s="14" customFormat="1" hidden="1">
      <c r="A135" s="8">
        <f t="shared" si="4"/>
        <v>2018</v>
      </c>
      <c r="B135" s="8">
        <f t="shared" si="5"/>
        <v>2</v>
      </c>
      <c r="C135" s="14">
        <v>1</v>
      </c>
      <c r="D135" s="9">
        <v>43161.51388820602</v>
      </c>
      <c r="E135" s="10" t="s">
        <v>17</v>
      </c>
      <c r="F135" s="10" t="s">
        <v>40</v>
      </c>
      <c r="G135" s="10" t="s">
        <v>23</v>
      </c>
      <c r="H135" s="10" t="s">
        <v>145</v>
      </c>
      <c r="I135" s="10" t="s">
        <v>145</v>
      </c>
      <c r="J135" s="11">
        <v>43156</v>
      </c>
      <c r="K135" s="12">
        <v>0.5</v>
      </c>
      <c r="L135" s="10" t="s">
        <v>21</v>
      </c>
      <c r="M135" s="13">
        <v>1440</v>
      </c>
      <c r="N135" s="13">
        <v>1441</v>
      </c>
      <c r="O135" s="13">
        <v>1332</v>
      </c>
      <c r="P135" s="13">
        <v>109</v>
      </c>
      <c r="Q135" s="15">
        <v>1402</v>
      </c>
    </row>
    <row r="136" spans="1:17" s="14" customFormat="1" hidden="1">
      <c r="A136" s="8">
        <f t="shared" si="4"/>
        <v>2018</v>
      </c>
      <c r="B136" s="8">
        <f t="shared" si="5"/>
        <v>3</v>
      </c>
      <c r="C136" s="14">
        <v>1</v>
      </c>
      <c r="D136" s="9">
        <v>43210.61958489583</v>
      </c>
      <c r="E136" s="10" t="s">
        <v>34</v>
      </c>
      <c r="F136" s="10" t="s">
        <v>35</v>
      </c>
      <c r="G136" s="10" t="s">
        <v>124</v>
      </c>
      <c r="H136" s="10" t="s">
        <v>146</v>
      </c>
      <c r="I136" s="10" t="s">
        <v>146</v>
      </c>
      <c r="J136" s="11">
        <v>43161</v>
      </c>
      <c r="K136" s="12">
        <v>0.41666666666424135</v>
      </c>
      <c r="L136" s="10" t="s">
        <v>147</v>
      </c>
      <c r="M136" s="13">
        <v>300</v>
      </c>
      <c r="N136" s="13">
        <v>120</v>
      </c>
      <c r="O136" s="13">
        <v>0</v>
      </c>
      <c r="P136" s="15">
        <v>120</v>
      </c>
      <c r="Q136" s="13">
        <v>120</v>
      </c>
    </row>
    <row r="137" spans="1:17" s="14" customFormat="1" hidden="1">
      <c r="A137" s="8">
        <f t="shared" si="4"/>
        <v>2018</v>
      </c>
      <c r="B137" s="8">
        <f t="shared" si="5"/>
        <v>3</v>
      </c>
      <c r="C137" s="14">
        <v>1</v>
      </c>
      <c r="D137" s="9">
        <v>43186.763068993052</v>
      </c>
      <c r="E137" s="10" t="s">
        <v>17</v>
      </c>
      <c r="F137" s="10" t="s">
        <v>18</v>
      </c>
      <c r="G137" s="10" t="s">
        <v>148</v>
      </c>
      <c r="H137" s="10" t="s">
        <v>149</v>
      </c>
      <c r="I137" s="10" t="s">
        <v>149</v>
      </c>
      <c r="J137" s="11">
        <v>43161</v>
      </c>
      <c r="K137" s="12">
        <v>0.83333333333575865</v>
      </c>
      <c r="L137" s="10" t="s">
        <v>21</v>
      </c>
      <c r="M137" s="13">
        <v>1440</v>
      </c>
      <c r="N137" s="13">
        <v>953</v>
      </c>
      <c r="O137" s="13">
        <v>587</v>
      </c>
      <c r="P137" s="13">
        <v>366</v>
      </c>
      <c r="Q137" s="15">
        <v>865</v>
      </c>
    </row>
    <row r="138" spans="1:17" s="14" customFormat="1" hidden="1">
      <c r="A138" s="8">
        <f t="shared" si="4"/>
        <v>2018</v>
      </c>
      <c r="B138" s="8">
        <f t="shared" si="5"/>
        <v>3</v>
      </c>
      <c r="C138" s="14">
        <v>1</v>
      </c>
      <c r="D138" s="9">
        <v>43186.768478784725</v>
      </c>
      <c r="E138" s="10" t="s">
        <v>17</v>
      </c>
      <c r="F138" s="10" t="s">
        <v>22</v>
      </c>
      <c r="G138" s="10" t="s">
        <v>115</v>
      </c>
      <c r="H138" s="10" t="s">
        <v>150</v>
      </c>
      <c r="I138" s="10" t="s">
        <v>150</v>
      </c>
      <c r="J138" s="11">
        <v>43162</v>
      </c>
      <c r="K138" s="12">
        <v>0.5</v>
      </c>
      <c r="L138" s="10" t="s">
        <v>21</v>
      </c>
      <c r="M138" s="13">
        <v>1440</v>
      </c>
      <c r="N138" s="13">
        <v>1365</v>
      </c>
      <c r="O138" s="13">
        <v>1267</v>
      </c>
      <c r="P138" s="13">
        <v>98</v>
      </c>
      <c r="Q138" s="15">
        <v>1242</v>
      </c>
    </row>
    <row r="139" spans="1:17" s="14" customFormat="1" hidden="1">
      <c r="A139" s="8">
        <f t="shared" si="4"/>
        <v>2018</v>
      </c>
      <c r="B139" s="8">
        <f t="shared" si="5"/>
        <v>3</v>
      </c>
      <c r="C139" s="14">
        <v>1</v>
      </c>
      <c r="D139" s="9">
        <v>43186.76432037037</v>
      </c>
      <c r="E139" s="10" t="s">
        <v>17</v>
      </c>
      <c r="F139" s="10" t="s">
        <v>18</v>
      </c>
      <c r="G139" s="10" t="s">
        <v>148</v>
      </c>
      <c r="H139" s="10" t="s">
        <v>149</v>
      </c>
      <c r="I139" s="10" t="s">
        <v>149</v>
      </c>
      <c r="J139" s="11">
        <v>43162</v>
      </c>
      <c r="K139" s="12">
        <v>0.6875</v>
      </c>
      <c r="L139" s="10" t="s">
        <v>21</v>
      </c>
      <c r="M139" s="13">
        <v>1440</v>
      </c>
      <c r="N139" s="13">
        <v>1371</v>
      </c>
      <c r="O139" s="13">
        <v>1105</v>
      </c>
      <c r="P139" s="13">
        <v>266</v>
      </c>
      <c r="Q139" s="15">
        <v>1305</v>
      </c>
    </row>
    <row r="140" spans="1:17" s="14" customFormat="1" hidden="1">
      <c r="A140" s="8">
        <f t="shared" si="4"/>
        <v>2018</v>
      </c>
      <c r="B140" s="8">
        <f t="shared" si="5"/>
        <v>3</v>
      </c>
      <c r="C140" s="14">
        <v>1</v>
      </c>
      <c r="D140" s="9">
        <v>43186.778476400461</v>
      </c>
      <c r="E140" s="10" t="s">
        <v>17</v>
      </c>
      <c r="F140" s="10" t="s">
        <v>29</v>
      </c>
      <c r="G140" s="10" t="s">
        <v>115</v>
      </c>
      <c r="H140" s="10" t="s">
        <v>67</v>
      </c>
      <c r="I140" s="10" t="s">
        <v>67</v>
      </c>
      <c r="J140" s="11">
        <v>43163</v>
      </c>
      <c r="K140" s="12">
        <v>0.5</v>
      </c>
      <c r="L140" s="10" t="s">
        <v>21</v>
      </c>
      <c r="M140" s="13">
        <v>1440</v>
      </c>
      <c r="N140" s="13">
        <v>1470</v>
      </c>
      <c r="O140" s="13">
        <v>915</v>
      </c>
      <c r="P140" s="13">
        <v>555</v>
      </c>
      <c r="Q140" s="15">
        <v>1457</v>
      </c>
    </row>
    <row r="141" spans="1:17" s="14" customFormat="1" hidden="1">
      <c r="A141" s="8">
        <f t="shared" si="4"/>
        <v>2018</v>
      </c>
      <c r="B141" s="8">
        <f t="shared" si="5"/>
        <v>3</v>
      </c>
      <c r="C141" s="14">
        <v>1</v>
      </c>
      <c r="D141" s="9">
        <v>43186.781000486109</v>
      </c>
      <c r="E141" s="10" t="s">
        <v>17</v>
      </c>
      <c r="F141" s="10" t="s">
        <v>18</v>
      </c>
      <c r="G141" s="10" t="s">
        <v>19</v>
      </c>
      <c r="H141" s="10" t="s">
        <v>151</v>
      </c>
      <c r="I141" s="10" t="s">
        <v>151</v>
      </c>
      <c r="J141" s="11">
        <v>43163</v>
      </c>
      <c r="K141" s="12">
        <v>0.6875</v>
      </c>
      <c r="L141" s="10" t="s">
        <v>21</v>
      </c>
      <c r="M141" s="13">
        <v>1440</v>
      </c>
      <c r="N141" s="13">
        <v>662</v>
      </c>
      <c r="O141" s="13">
        <v>617</v>
      </c>
      <c r="P141" s="13">
        <v>45</v>
      </c>
      <c r="Q141" s="15">
        <v>641</v>
      </c>
    </row>
    <row r="142" spans="1:17" s="14" customFormat="1" hidden="1">
      <c r="A142" s="8">
        <f t="shared" si="4"/>
        <v>2018</v>
      </c>
      <c r="B142" s="8">
        <f t="shared" si="5"/>
        <v>3</v>
      </c>
      <c r="C142" s="14">
        <v>1</v>
      </c>
      <c r="D142" s="9">
        <v>43243.665649907409</v>
      </c>
      <c r="E142" s="10" t="s">
        <v>34</v>
      </c>
      <c r="F142" s="10" t="s">
        <v>35</v>
      </c>
      <c r="G142" s="10" t="s">
        <v>124</v>
      </c>
      <c r="H142" s="10" t="s">
        <v>152</v>
      </c>
      <c r="I142" s="10" t="s">
        <v>152</v>
      </c>
      <c r="J142" s="11">
        <v>43167</v>
      </c>
      <c r="K142" s="12">
        <v>0.39583333333575865</v>
      </c>
      <c r="L142" s="10" t="s">
        <v>153</v>
      </c>
      <c r="M142" s="13">
        <v>1100</v>
      </c>
      <c r="N142" s="13">
        <v>60</v>
      </c>
      <c r="O142" s="13">
        <v>0</v>
      </c>
      <c r="P142" s="15">
        <v>60</v>
      </c>
      <c r="Q142" s="13">
        <v>60</v>
      </c>
    </row>
    <row r="143" spans="1:17" s="14" customFormat="1" hidden="1">
      <c r="A143" s="8">
        <f t="shared" si="4"/>
        <v>2018</v>
      </c>
      <c r="B143" s="8">
        <f t="shared" si="5"/>
        <v>3</v>
      </c>
      <c r="C143" s="14">
        <v>1</v>
      </c>
      <c r="D143" s="9">
        <v>43186.784361134254</v>
      </c>
      <c r="E143" s="10" t="s">
        <v>17</v>
      </c>
      <c r="F143" s="10" t="s">
        <v>18</v>
      </c>
      <c r="G143" s="10" t="s">
        <v>19</v>
      </c>
      <c r="H143" s="10" t="s">
        <v>154</v>
      </c>
      <c r="I143" s="10" t="s">
        <v>154</v>
      </c>
      <c r="J143" s="11">
        <v>43168</v>
      </c>
      <c r="K143" s="12">
        <v>0.83333333333575865</v>
      </c>
      <c r="L143" s="10" t="s">
        <v>21</v>
      </c>
      <c r="M143" s="13">
        <v>1440</v>
      </c>
      <c r="N143" s="13">
        <v>530</v>
      </c>
      <c r="O143" s="13">
        <v>395</v>
      </c>
      <c r="P143" s="13">
        <v>135</v>
      </c>
      <c r="Q143" s="15">
        <v>500</v>
      </c>
    </row>
    <row r="144" spans="1:17" s="14" customFormat="1" hidden="1">
      <c r="A144" s="8">
        <f t="shared" si="4"/>
        <v>2018</v>
      </c>
      <c r="B144" s="8">
        <f t="shared" si="5"/>
        <v>3</v>
      </c>
      <c r="C144" s="14">
        <v>1</v>
      </c>
      <c r="D144" s="9">
        <v>43188.770283692131</v>
      </c>
      <c r="E144" s="10" t="s">
        <v>17</v>
      </c>
      <c r="F144" s="10" t="s">
        <v>60</v>
      </c>
      <c r="G144" s="10" t="s">
        <v>155</v>
      </c>
      <c r="H144" s="10" t="s">
        <v>156</v>
      </c>
      <c r="I144" s="10" t="s">
        <v>156</v>
      </c>
      <c r="J144" s="11">
        <v>43169</v>
      </c>
      <c r="K144" s="12">
        <v>0.5</v>
      </c>
      <c r="L144" s="10" t="s">
        <v>48</v>
      </c>
      <c r="M144" s="13">
        <v>200</v>
      </c>
      <c r="N144" s="15">
        <v>102</v>
      </c>
      <c r="O144" s="15">
        <v>0</v>
      </c>
      <c r="P144" s="13">
        <v>102</v>
      </c>
      <c r="Q144" s="15">
        <v>102</v>
      </c>
    </row>
    <row r="145" spans="1:17" s="14" customFormat="1" hidden="1">
      <c r="A145" s="8">
        <f t="shared" si="4"/>
        <v>2018</v>
      </c>
      <c r="B145" s="8">
        <f t="shared" si="5"/>
        <v>3</v>
      </c>
      <c r="C145" s="14">
        <v>1</v>
      </c>
      <c r="D145" s="9">
        <v>43186.785122013884</v>
      </c>
      <c r="E145" s="10" t="s">
        <v>17</v>
      </c>
      <c r="F145" s="10" t="s">
        <v>18</v>
      </c>
      <c r="G145" s="10" t="s">
        <v>19</v>
      </c>
      <c r="H145" s="10" t="s">
        <v>154</v>
      </c>
      <c r="I145" s="10" t="s">
        <v>154</v>
      </c>
      <c r="J145" s="11">
        <v>43169</v>
      </c>
      <c r="K145" s="12">
        <v>0.6875</v>
      </c>
      <c r="L145" s="10" t="s">
        <v>21</v>
      </c>
      <c r="M145" s="13">
        <v>1440</v>
      </c>
      <c r="N145" s="13">
        <v>650</v>
      </c>
      <c r="O145" s="13">
        <v>440</v>
      </c>
      <c r="P145" s="13">
        <v>210</v>
      </c>
      <c r="Q145" s="15">
        <v>624</v>
      </c>
    </row>
    <row r="146" spans="1:17" s="14" customFormat="1" hidden="1">
      <c r="A146" s="8">
        <f t="shared" si="4"/>
        <v>2018</v>
      </c>
      <c r="B146" s="8">
        <f t="shared" si="5"/>
        <v>3</v>
      </c>
      <c r="C146" s="14">
        <v>1</v>
      </c>
      <c r="D146" s="9">
        <v>43186.787478888888</v>
      </c>
      <c r="E146" s="10" t="s">
        <v>17</v>
      </c>
      <c r="F146" s="10" t="s">
        <v>54</v>
      </c>
      <c r="G146" s="10" t="s">
        <v>49</v>
      </c>
      <c r="H146" s="10" t="s">
        <v>157</v>
      </c>
      <c r="I146" s="10" t="s">
        <v>157</v>
      </c>
      <c r="J146" s="11">
        <v>43169</v>
      </c>
      <c r="K146" s="12">
        <v>0.5</v>
      </c>
      <c r="L146" s="10" t="s">
        <v>21</v>
      </c>
      <c r="M146" s="13">
        <v>1440</v>
      </c>
      <c r="N146" s="13">
        <v>356</v>
      </c>
      <c r="O146" s="13">
        <v>284</v>
      </c>
      <c r="P146" s="13">
        <v>72</v>
      </c>
      <c r="Q146" s="15">
        <v>333</v>
      </c>
    </row>
    <row r="147" spans="1:17" s="14" customFormat="1" ht="15" hidden="1" customHeight="1">
      <c r="A147" s="8">
        <f t="shared" si="4"/>
        <v>2018</v>
      </c>
      <c r="B147" s="8">
        <f t="shared" si="5"/>
        <v>3</v>
      </c>
      <c r="C147" s="14">
        <v>1</v>
      </c>
      <c r="D147" s="9">
        <v>43186.789131666665</v>
      </c>
      <c r="E147" s="10" t="s">
        <v>17</v>
      </c>
      <c r="F147" s="10" t="s">
        <v>40</v>
      </c>
      <c r="G147" s="10" t="s">
        <v>23</v>
      </c>
      <c r="H147" s="10" t="s">
        <v>158</v>
      </c>
      <c r="I147" s="10" t="s">
        <v>158</v>
      </c>
      <c r="J147" s="11">
        <v>43170</v>
      </c>
      <c r="K147" s="12">
        <v>0.5</v>
      </c>
      <c r="L147" s="10" t="s">
        <v>21</v>
      </c>
      <c r="M147" s="13">
        <v>1440</v>
      </c>
      <c r="N147" s="13">
        <v>623</v>
      </c>
      <c r="O147" s="13">
        <v>500</v>
      </c>
      <c r="P147" s="13">
        <v>123</v>
      </c>
      <c r="Q147" s="15">
        <v>616</v>
      </c>
    </row>
    <row r="148" spans="1:17" s="14" customFormat="1" hidden="1">
      <c r="A148" s="8">
        <f t="shared" si="4"/>
        <v>2018</v>
      </c>
      <c r="B148" s="8">
        <f t="shared" si="5"/>
        <v>3</v>
      </c>
      <c r="C148" s="14">
        <v>1</v>
      </c>
      <c r="D148" s="9">
        <v>43192.76804873842</v>
      </c>
      <c r="E148" s="16" t="s">
        <v>17</v>
      </c>
      <c r="F148" s="10" t="s">
        <v>54</v>
      </c>
      <c r="G148" s="10" t="s">
        <v>49</v>
      </c>
      <c r="H148" s="10" t="s">
        <v>159</v>
      </c>
      <c r="I148" s="10" t="s">
        <v>159</v>
      </c>
      <c r="J148" s="11">
        <v>43172</v>
      </c>
      <c r="K148" s="12">
        <v>0.79166666666424135</v>
      </c>
      <c r="L148" s="10" t="s">
        <v>160</v>
      </c>
      <c r="M148" s="15" t="s">
        <v>38</v>
      </c>
      <c r="N148" s="15" t="s">
        <v>93</v>
      </c>
      <c r="O148" s="15" t="s">
        <v>93</v>
      </c>
      <c r="P148" s="15" t="s">
        <v>93</v>
      </c>
      <c r="Q148" s="15" t="s">
        <v>93</v>
      </c>
    </row>
    <row r="149" spans="1:17" s="14" customFormat="1" hidden="1">
      <c r="A149" s="8">
        <f t="shared" si="4"/>
        <v>2018</v>
      </c>
      <c r="B149" s="8">
        <f t="shared" si="5"/>
        <v>3</v>
      </c>
      <c r="C149" s="14">
        <v>1</v>
      </c>
      <c r="D149" s="9">
        <v>43186.645234189811</v>
      </c>
      <c r="E149" s="10" t="s">
        <v>17</v>
      </c>
      <c r="F149" s="10" t="s">
        <v>25</v>
      </c>
      <c r="G149" s="10" t="s">
        <v>26</v>
      </c>
      <c r="H149" s="10" t="s">
        <v>161</v>
      </c>
      <c r="I149" s="10" t="s">
        <v>161</v>
      </c>
      <c r="J149" s="11">
        <v>43174</v>
      </c>
      <c r="K149" s="12">
        <v>0.83333333333575865</v>
      </c>
      <c r="L149" s="10" t="s">
        <v>21</v>
      </c>
      <c r="M149" s="13">
        <v>1440</v>
      </c>
      <c r="N149" s="13">
        <v>1101</v>
      </c>
      <c r="O149" s="13">
        <v>788</v>
      </c>
      <c r="P149" s="13">
        <v>313</v>
      </c>
      <c r="Q149" s="15">
        <v>1011</v>
      </c>
    </row>
    <row r="150" spans="1:17" s="14" customFormat="1" hidden="1">
      <c r="A150" s="8">
        <f t="shared" si="4"/>
        <v>2018</v>
      </c>
      <c r="B150" s="8">
        <f t="shared" si="5"/>
        <v>3</v>
      </c>
      <c r="C150" s="14">
        <v>1</v>
      </c>
      <c r="D150" s="9">
        <v>43186.646140671292</v>
      </c>
      <c r="E150" s="10" t="s">
        <v>17</v>
      </c>
      <c r="F150" s="10" t="s">
        <v>25</v>
      </c>
      <c r="G150" s="10" t="s">
        <v>26</v>
      </c>
      <c r="H150" s="10" t="s">
        <v>161</v>
      </c>
      <c r="I150" s="10" t="s">
        <v>161</v>
      </c>
      <c r="J150" s="11">
        <v>43175</v>
      </c>
      <c r="K150" s="12">
        <v>0.83333333333575865</v>
      </c>
      <c r="L150" s="10" t="s">
        <v>21</v>
      </c>
      <c r="M150" s="13">
        <v>1440</v>
      </c>
      <c r="N150" s="13">
        <v>1067</v>
      </c>
      <c r="O150" s="13">
        <v>900</v>
      </c>
      <c r="P150" s="13">
        <v>167</v>
      </c>
      <c r="Q150" s="15">
        <v>1039</v>
      </c>
    </row>
    <row r="151" spans="1:17" s="14" customFormat="1" hidden="1">
      <c r="A151" s="8">
        <f t="shared" si="4"/>
        <v>2018</v>
      </c>
      <c r="B151" s="8">
        <f t="shared" si="5"/>
        <v>3</v>
      </c>
      <c r="C151" s="14">
        <v>1</v>
      </c>
      <c r="D151" s="9">
        <v>43186.64802385417</v>
      </c>
      <c r="E151" s="10" t="s">
        <v>17</v>
      </c>
      <c r="F151" s="10" t="s">
        <v>25</v>
      </c>
      <c r="G151" s="10" t="s">
        <v>26</v>
      </c>
      <c r="H151" s="10" t="s">
        <v>161</v>
      </c>
      <c r="I151" s="10" t="s">
        <v>161</v>
      </c>
      <c r="J151" s="11">
        <v>43176</v>
      </c>
      <c r="K151" s="12">
        <v>0.83333333333575865</v>
      </c>
      <c r="L151" s="10" t="s">
        <v>21</v>
      </c>
      <c r="M151" s="13">
        <v>1440</v>
      </c>
      <c r="N151" s="13">
        <v>1305</v>
      </c>
      <c r="O151" s="13">
        <v>1102</v>
      </c>
      <c r="P151" s="13">
        <v>203</v>
      </c>
      <c r="Q151" s="15">
        <v>1303</v>
      </c>
    </row>
    <row r="152" spans="1:17" s="14" customFormat="1" hidden="1">
      <c r="A152" s="8">
        <f t="shared" si="4"/>
        <v>2018</v>
      </c>
      <c r="B152" s="8">
        <f t="shared" si="5"/>
        <v>3</v>
      </c>
      <c r="C152" s="14">
        <v>1</v>
      </c>
      <c r="D152" s="9">
        <v>43186.649399675924</v>
      </c>
      <c r="E152" s="10" t="s">
        <v>17</v>
      </c>
      <c r="F152" s="10" t="s">
        <v>25</v>
      </c>
      <c r="G152" s="10" t="s">
        <v>26</v>
      </c>
      <c r="H152" s="10" t="s">
        <v>161</v>
      </c>
      <c r="I152" s="10" t="s">
        <v>161</v>
      </c>
      <c r="J152" s="11">
        <v>43177</v>
      </c>
      <c r="K152" s="12">
        <v>0.75</v>
      </c>
      <c r="L152" s="10" t="s">
        <v>21</v>
      </c>
      <c r="M152" s="13">
        <v>1440</v>
      </c>
      <c r="N152" s="13">
        <v>1339</v>
      </c>
      <c r="O152" s="13">
        <v>1058</v>
      </c>
      <c r="P152" s="13">
        <v>281</v>
      </c>
      <c r="Q152" s="15">
        <v>1334</v>
      </c>
    </row>
    <row r="153" spans="1:17" s="14" customFormat="1" hidden="1">
      <c r="A153" s="8">
        <f t="shared" si="4"/>
        <v>2018</v>
      </c>
      <c r="B153" s="8">
        <f t="shared" si="5"/>
        <v>3</v>
      </c>
      <c r="C153" s="14">
        <v>1</v>
      </c>
      <c r="D153" s="9">
        <v>43210.636693356486</v>
      </c>
      <c r="E153" s="10" t="s">
        <v>34</v>
      </c>
      <c r="F153" s="10" t="s">
        <v>35</v>
      </c>
      <c r="G153" s="10" t="s">
        <v>124</v>
      </c>
      <c r="H153" s="10" t="s">
        <v>162</v>
      </c>
      <c r="I153" s="10" t="s">
        <v>162</v>
      </c>
      <c r="J153" s="11">
        <v>43178</v>
      </c>
      <c r="K153" s="12">
        <v>0.41666666666424135</v>
      </c>
      <c r="L153" s="10" t="s">
        <v>163</v>
      </c>
      <c r="M153" s="13">
        <f>758+200+1523</f>
        <v>2481</v>
      </c>
      <c r="N153" s="13">
        <v>200</v>
      </c>
      <c r="O153" s="13">
        <v>0</v>
      </c>
      <c r="P153" s="15">
        <v>200</v>
      </c>
      <c r="Q153" s="13">
        <v>200</v>
      </c>
    </row>
    <row r="154" spans="1:17" s="14" customFormat="1" hidden="1">
      <c r="A154" s="8">
        <f t="shared" si="4"/>
        <v>2018</v>
      </c>
      <c r="B154" s="8">
        <f t="shared" si="5"/>
        <v>3</v>
      </c>
      <c r="C154" s="14">
        <v>1</v>
      </c>
      <c r="D154" s="9">
        <v>43186.650394837961</v>
      </c>
      <c r="E154" s="10" t="s">
        <v>17</v>
      </c>
      <c r="F154" s="10" t="s">
        <v>25</v>
      </c>
      <c r="G154" s="10" t="s">
        <v>26</v>
      </c>
      <c r="H154" s="10" t="s">
        <v>161</v>
      </c>
      <c r="I154" s="10" t="s">
        <v>161</v>
      </c>
      <c r="J154" s="11">
        <v>43180</v>
      </c>
      <c r="K154" s="12">
        <v>0.83333333333575865</v>
      </c>
      <c r="L154" s="10" t="s">
        <v>21</v>
      </c>
      <c r="M154" s="13">
        <v>1440</v>
      </c>
      <c r="N154" s="13">
        <v>1286</v>
      </c>
      <c r="O154" s="13">
        <v>916</v>
      </c>
      <c r="P154" s="13">
        <v>370</v>
      </c>
      <c r="Q154" s="15">
        <v>1207</v>
      </c>
    </row>
    <row r="155" spans="1:17" s="14" customFormat="1" hidden="1">
      <c r="A155" s="8">
        <f t="shared" si="4"/>
        <v>2018</v>
      </c>
      <c r="B155" s="8">
        <f t="shared" si="5"/>
        <v>3</v>
      </c>
      <c r="C155" s="14">
        <v>1</v>
      </c>
      <c r="D155" s="9">
        <v>43186.650394837961</v>
      </c>
      <c r="E155" s="10" t="s">
        <v>17</v>
      </c>
      <c r="F155" s="10" t="s">
        <v>25</v>
      </c>
      <c r="G155" s="10" t="s">
        <v>26</v>
      </c>
      <c r="H155" s="10" t="s">
        <v>161</v>
      </c>
      <c r="I155" s="10" t="s">
        <v>161</v>
      </c>
      <c r="J155" s="11">
        <v>43181</v>
      </c>
      <c r="K155" s="12">
        <v>0.83333333333575865</v>
      </c>
      <c r="L155" s="10" t="s">
        <v>21</v>
      </c>
      <c r="M155" s="13">
        <v>1440</v>
      </c>
      <c r="N155" s="13">
        <v>1458</v>
      </c>
      <c r="O155" s="13">
        <v>1086</v>
      </c>
      <c r="P155" s="13">
        <v>372</v>
      </c>
      <c r="Q155" s="15">
        <v>1417</v>
      </c>
    </row>
    <row r="156" spans="1:17" s="14" customFormat="1" hidden="1">
      <c r="A156" s="8">
        <f t="shared" si="4"/>
        <v>2018</v>
      </c>
      <c r="B156" s="8">
        <f t="shared" si="5"/>
        <v>3</v>
      </c>
      <c r="C156" s="14">
        <v>1</v>
      </c>
      <c r="D156" s="9">
        <v>43210.623463807875</v>
      </c>
      <c r="E156" s="10" t="s">
        <v>34</v>
      </c>
      <c r="F156" s="10" t="s">
        <v>35</v>
      </c>
      <c r="G156" s="10" t="s">
        <v>124</v>
      </c>
      <c r="H156" s="10" t="s">
        <v>164</v>
      </c>
      <c r="I156" s="10" t="s">
        <v>164</v>
      </c>
      <c r="J156" s="11">
        <v>43181</v>
      </c>
      <c r="K156" s="12">
        <v>0.41666666666424135</v>
      </c>
      <c r="L156" s="10" t="s">
        <v>165</v>
      </c>
      <c r="M156" s="13">
        <v>1200</v>
      </c>
      <c r="N156" s="13">
        <v>50</v>
      </c>
      <c r="O156" s="13">
        <v>0</v>
      </c>
      <c r="P156" s="15">
        <v>50</v>
      </c>
      <c r="Q156" s="13">
        <v>50</v>
      </c>
    </row>
    <row r="157" spans="1:17" s="14" customFormat="1" hidden="1">
      <c r="A157" s="8">
        <f t="shared" si="4"/>
        <v>2018</v>
      </c>
      <c r="B157" s="8">
        <f t="shared" si="5"/>
        <v>3</v>
      </c>
      <c r="C157" s="14">
        <v>1</v>
      </c>
      <c r="D157" s="9">
        <v>43186.651176296291</v>
      </c>
      <c r="E157" s="10" t="s">
        <v>17</v>
      </c>
      <c r="F157" s="10" t="s">
        <v>25</v>
      </c>
      <c r="G157" s="10" t="s">
        <v>26</v>
      </c>
      <c r="H157" s="10" t="s">
        <v>161</v>
      </c>
      <c r="I157" s="10" t="s">
        <v>161</v>
      </c>
      <c r="J157" s="11">
        <v>43182</v>
      </c>
      <c r="K157" s="12">
        <v>0.83333333333575865</v>
      </c>
      <c r="L157" s="10" t="s">
        <v>21</v>
      </c>
      <c r="M157" s="13">
        <v>1440</v>
      </c>
      <c r="N157" s="13">
        <v>1440</v>
      </c>
      <c r="O157" s="13">
        <v>1066</v>
      </c>
      <c r="P157" s="13">
        <v>374</v>
      </c>
      <c r="Q157" s="15">
        <v>1368</v>
      </c>
    </row>
    <row r="158" spans="1:17" s="14" customFormat="1" hidden="1">
      <c r="A158" s="8">
        <f t="shared" si="4"/>
        <v>2018</v>
      </c>
      <c r="B158" s="8">
        <f t="shared" si="5"/>
        <v>3</v>
      </c>
      <c r="C158" s="14">
        <v>1</v>
      </c>
      <c r="D158" s="9">
        <v>43187.651180555556</v>
      </c>
      <c r="E158" s="10" t="s">
        <v>17</v>
      </c>
      <c r="F158" s="10" t="s">
        <v>25</v>
      </c>
      <c r="G158" s="10" t="s">
        <v>26</v>
      </c>
      <c r="H158" s="10" t="s">
        <v>161</v>
      </c>
      <c r="I158" s="10" t="s">
        <v>161</v>
      </c>
      <c r="J158" s="11">
        <v>43183</v>
      </c>
      <c r="K158" s="12">
        <v>0.83333333333333337</v>
      </c>
      <c r="L158" s="10" t="s">
        <v>21</v>
      </c>
      <c r="M158" s="13">
        <v>1440</v>
      </c>
      <c r="N158" s="13">
        <v>1375</v>
      </c>
      <c r="O158" s="13">
        <v>1177</v>
      </c>
      <c r="P158" s="13">
        <v>198</v>
      </c>
      <c r="Q158" s="15">
        <v>1337</v>
      </c>
    </row>
    <row r="159" spans="1:17" s="14" customFormat="1" hidden="1">
      <c r="A159" s="8">
        <f t="shared" si="4"/>
        <v>2018</v>
      </c>
      <c r="B159" s="8">
        <f t="shared" si="5"/>
        <v>3</v>
      </c>
      <c r="C159" s="14">
        <v>1</v>
      </c>
      <c r="D159" s="9">
        <v>43188.770283692131</v>
      </c>
      <c r="E159" s="10" t="s">
        <v>17</v>
      </c>
      <c r="F159" s="10" t="s">
        <v>60</v>
      </c>
      <c r="G159" s="10" t="s">
        <v>155</v>
      </c>
      <c r="H159" s="10" t="s">
        <v>156</v>
      </c>
      <c r="I159" s="10" t="s">
        <v>156</v>
      </c>
      <c r="J159" s="11">
        <v>43183</v>
      </c>
      <c r="K159" s="12">
        <v>0.5</v>
      </c>
      <c r="L159" s="10" t="s">
        <v>48</v>
      </c>
      <c r="M159" s="13">
        <v>200</v>
      </c>
      <c r="N159" s="13">
        <v>53</v>
      </c>
      <c r="O159" s="13">
        <v>0</v>
      </c>
      <c r="P159" s="13">
        <v>53</v>
      </c>
      <c r="Q159" s="15">
        <v>53</v>
      </c>
    </row>
    <row r="160" spans="1:17" s="14" customFormat="1" hidden="1">
      <c r="A160" s="8">
        <f t="shared" si="4"/>
        <v>2018</v>
      </c>
      <c r="B160" s="8">
        <f t="shared" si="5"/>
        <v>3</v>
      </c>
      <c r="C160" s="14">
        <v>1</v>
      </c>
      <c r="D160" s="9">
        <v>43186.669664629633</v>
      </c>
      <c r="E160" s="10" t="s">
        <v>17</v>
      </c>
      <c r="F160" s="10" t="s">
        <v>18</v>
      </c>
      <c r="G160" s="10" t="s">
        <v>19</v>
      </c>
      <c r="H160" s="10" t="s">
        <v>166</v>
      </c>
      <c r="I160" s="10" t="s">
        <v>166</v>
      </c>
      <c r="J160" s="11">
        <v>43183</v>
      </c>
      <c r="K160" s="12">
        <v>0.6875</v>
      </c>
      <c r="L160" s="10" t="s">
        <v>21</v>
      </c>
      <c r="M160" s="13">
        <v>1440</v>
      </c>
      <c r="N160" s="13">
        <v>625</v>
      </c>
      <c r="O160" s="13">
        <v>411</v>
      </c>
      <c r="P160" s="13">
        <v>214</v>
      </c>
      <c r="Q160" s="15">
        <v>495</v>
      </c>
    </row>
    <row r="161" spans="1:17" s="14" customFormat="1" hidden="1">
      <c r="A161" s="8">
        <f t="shared" si="4"/>
        <v>2018</v>
      </c>
      <c r="B161" s="8">
        <f t="shared" si="5"/>
        <v>3</v>
      </c>
      <c r="C161" s="14">
        <v>1</v>
      </c>
      <c r="D161" s="9">
        <v>43188.651180555556</v>
      </c>
      <c r="E161" s="10" t="s">
        <v>17</v>
      </c>
      <c r="F161" s="10" t="s">
        <v>25</v>
      </c>
      <c r="G161" s="10" t="s">
        <v>26</v>
      </c>
      <c r="H161" s="10" t="s">
        <v>161</v>
      </c>
      <c r="I161" s="10" t="s">
        <v>161</v>
      </c>
      <c r="J161" s="11">
        <v>43184</v>
      </c>
      <c r="K161" s="12">
        <v>0.83333333333333337</v>
      </c>
      <c r="L161" s="10" t="s">
        <v>21</v>
      </c>
      <c r="M161" s="13">
        <v>1440</v>
      </c>
      <c r="N161" s="13">
        <v>1397</v>
      </c>
      <c r="O161" s="13">
        <v>1154</v>
      </c>
      <c r="P161" s="13">
        <v>243</v>
      </c>
      <c r="Q161" s="15">
        <v>1311</v>
      </c>
    </row>
    <row r="162" spans="1:17" s="14" customFormat="1" hidden="1">
      <c r="A162" s="8">
        <f t="shared" si="4"/>
        <v>2018</v>
      </c>
      <c r="B162" s="8">
        <f t="shared" si="5"/>
        <v>3</v>
      </c>
      <c r="C162" s="14">
        <v>1</v>
      </c>
      <c r="D162" s="9"/>
      <c r="E162" s="10" t="s">
        <v>17</v>
      </c>
      <c r="F162" s="10" t="s">
        <v>54</v>
      </c>
      <c r="G162" s="10" t="s">
        <v>49</v>
      </c>
      <c r="H162" s="10" t="s">
        <v>167</v>
      </c>
      <c r="I162" s="10" t="s">
        <v>167</v>
      </c>
      <c r="J162" s="11">
        <v>43184</v>
      </c>
      <c r="K162" s="12">
        <v>0.625</v>
      </c>
      <c r="L162" s="10" t="s">
        <v>92</v>
      </c>
      <c r="M162" s="15">
        <v>1000</v>
      </c>
      <c r="N162" s="13">
        <v>250</v>
      </c>
      <c r="O162" s="13">
        <v>0</v>
      </c>
      <c r="P162" s="13">
        <v>250</v>
      </c>
      <c r="Q162" s="15">
        <v>250</v>
      </c>
    </row>
    <row r="163" spans="1:17" s="14" customFormat="1" hidden="1">
      <c r="A163" s="8">
        <f t="shared" si="4"/>
        <v>2018</v>
      </c>
      <c r="B163" s="8">
        <f t="shared" si="5"/>
        <v>3</v>
      </c>
      <c r="C163" s="14">
        <v>1</v>
      </c>
      <c r="D163" s="9">
        <v>43186.67068195602</v>
      </c>
      <c r="E163" s="10" t="s">
        <v>17</v>
      </c>
      <c r="F163" s="10" t="s">
        <v>18</v>
      </c>
      <c r="G163" s="10" t="s">
        <v>19</v>
      </c>
      <c r="H163" s="10" t="s">
        <v>168</v>
      </c>
      <c r="I163" s="10" t="s">
        <v>168</v>
      </c>
      <c r="J163" s="11">
        <v>43184</v>
      </c>
      <c r="K163" s="12">
        <v>0.6875</v>
      </c>
      <c r="L163" s="10" t="s">
        <v>21</v>
      </c>
      <c r="M163" s="13">
        <v>1440</v>
      </c>
      <c r="N163" s="13">
        <v>526</v>
      </c>
      <c r="O163" s="13">
        <v>358</v>
      </c>
      <c r="P163" s="13">
        <v>168</v>
      </c>
      <c r="Q163" s="15">
        <v>475</v>
      </c>
    </row>
    <row r="164" spans="1:17" s="14" customFormat="1" hidden="1">
      <c r="A164" s="8">
        <f t="shared" si="4"/>
        <v>2018</v>
      </c>
      <c r="B164" s="8">
        <f t="shared" si="5"/>
        <v>3</v>
      </c>
      <c r="C164" s="14">
        <v>1</v>
      </c>
      <c r="D164" s="9">
        <v>43186.800063113427</v>
      </c>
      <c r="E164" s="10" t="s">
        <v>17</v>
      </c>
      <c r="F164" s="10" t="s">
        <v>29</v>
      </c>
      <c r="G164" s="10" t="s">
        <v>169</v>
      </c>
      <c r="H164" s="10" t="s">
        <v>170</v>
      </c>
      <c r="I164" s="10" t="s">
        <v>170</v>
      </c>
      <c r="J164" s="11">
        <v>43186</v>
      </c>
      <c r="K164" s="12">
        <v>0.83333333333575865</v>
      </c>
      <c r="L164" s="10" t="s">
        <v>21</v>
      </c>
      <c r="M164" s="13">
        <v>1440</v>
      </c>
      <c r="N164" s="13">
        <v>988</v>
      </c>
      <c r="O164" s="13">
        <v>371</v>
      </c>
      <c r="P164" s="13">
        <v>617</v>
      </c>
      <c r="Q164" s="15">
        <v>637</v>
      </c>
    </row>
    <row r="165" spans="1:17" s="14" customFormat="1" hidden="1">
      <c r="A165" s="8">
        <f t="shared" si="4"/>
        <v>2018</v>
      </c>
      <c r="B165" s="8">
        <f t="shared" si="5"/>
        <v>3</v>
      </c>
      <c r="C165" s="14">
        <v>1</v>
      </c>
      <c r="D165" s="9"/>
      <c r="E165" s="10" t="s">
        <v>17</v>
      </c>
      <c r="F165" s="10" t="s">
        <v>171</v>
      </c>
      <c r="G165" s="10" t="s">
        <v>46</v>
      </c>
      <c r="H165" s="10" t="s">
        <v>172</v>
      </c>
      <c r="I165" s="10" t="s">
        <v>172</v>
      </c>
      <c r="J165" s="11">
        <v>43187</v>
      </c>
      <c r="K165" s="12">
        <v>0.75</v>
      </c>
      <c r="L165" s="10" t="s">
        <v>48</v>
      </c>
      <c r="M165" s="15">
        <v>200</v>
      </c>
      <c r="N165" s="15" t="s">
        <v>93</v>
      </c>
      <c r="O165" s="15" t="s">
        <v>93</v>
      </c>
      <c r="P165" s="15" t="s">
        <v>93</v>
      </c>
      <c r="Q165" s="15" t="s">
        <v>93</v>
      </c>
    </row>
    <row r="166" spans="1:17" s="14" customFormat="1" hidden="1">
      <c r="A166" s="8">
        <f t="shared" si="4"/>
        <v>2018</v>
      </c>
      <c r="B166" s="8">
        <f t="shared" si="5"/>
        <v>3</v>
      </c>
      <c r="C166" s="14">
        <v>1</v>
      </c>
      <c r="D166" s="9">
        <v>43186.794330219913</v>
      </c>
      <c r="E166" s="10" t="s">
        <v>17</v>
      </c>
      <c r="F166" s="10" t="s">
        <v>45</v>
      </c>
      <c r="G166" s="10" t="s">
        <v>46</v>
      </c>
      <c r="H166" s="10" t="s">
        <v>173</v>
      </c>
      <c r="I166" s="10" t="s">
        <v>173</v>
      </c>
      <c r="J166" s="11">
        <v>43188</v>
      </c>
      <c r="K166" s="12">
        <v>0.83333333333575865</v>
      </c>
      <c r="L166" s="10" t="s">
        <v>48</v>
      </c>
      <c r="M166" s="13">
        <v>200</v>
      </c>
      <c r="N166" s="13">
        <v>200</v>
      </c>
      <c r="O166" s="13">
        <v>167</v>
      </c>
      <c r="P166" s="13">
        <v>33</v>
      </c>
      <c r="Q166" s="15">
        <v>185</v>
      </c>
    </row>
    <row r="167" spans="1:17" s="14" customFormat="1" hidden="1">
      <c r="A167" s="8">
        <f t="shared" si="4"/>
        <v>2018</v>
      </c>
      <c r="B167" s="8">
        <f t="shared" si="5"/>
        <v>3</v>
      </c>
      <c r="C167" s="14">
        <v>1</v>
      </c>
      <c r="D167" s="9">
        <v>43187.6675737037</v>
      </c>
      <c r="E167" s="10" t="s">
        <v>17</v>
      </c>
      <c r="F167" s="10" t="s">
        <v>18</v>
      </c>
      <c r="G167" s="10" t="s">
        <v>174</v>
      </c>
      <c r="H167" s="10" t="s">
        <v>175</v>
      </c>
      <c r="I167" s="10" t="s">
        <v>175</v>
      </c>
      <c r="J167" s="11">
        <v>43189</v>
      </c>
      <c r="K167" s="12">
        <v>0.83333333333575865</v>
      </c>
      <c r="L167" s="10" t="s">
        <v>21</v>
      </c>
      <c r="M167" s="13">
        <v>1440</v>
      </c>
      <c r="N167" s="13">
        <v>709</v>
      </c>
      <c r="O167" s="13">
        <v>535</v>
      </c>
      <c r="P167" s="13">
        <v>174</v>
      </c>
      <c r="Q167" s="15">
        <v>608</v>
      </c>
    </row>
    <row r="168" spans="1:17" s="14" customFormat="1" hidden="1">
      <c r="A168" s="8">
        <f t="shared" si="4"/>
        <v>2018</v>
      </c>
      <c r="B168" s="8">
        <f t="shared" si="5"/>
        <v>3</v>
      </c>
      <c r="C168" s="14">
        <v>1</v>
      </c>
      <c r="D168" s="9">
        <v>43187.668278067125</v>
      </c>
      <c r="E168" s="10" t="s">
        <v>17</v>
      </c>
      <c r="F168" s="10" t="s">
        <v>18</v>
      </c>
      <c r="G168" s="10" t="s">
        <v>174</v>
      </c>
      <c r="H168" s="10" t="s">
        <v>175</v>
      </c>
      <c r="I168" s="10" t="s">
        <v>175</v>
      </c>
      <c r="J168" s="11">
        <v>43190</v>
      </c>
      <c r="K168" s="12">
        <v>0.6875</v>
      </c>
      <c r="L168" s="10" t="s">
        <v>21</v>
      </c>
      <c r="M168" s="13">
        <v>1440</v>
      </c>
      <c r="N168" s="13">
        <v>823</v>
      </c>
      <c r="O168" s="13">
        <v>617</v>
      </c>
      <c r="P168" s="13">
        <v>206</v>
      </c>
      <c r="Q168" s="15">
        <v>699</v>
      </c>
    </row>
    <row r="169" spans="1:17" s="14" customFormat="1" hidden="1">
      <c r="A169" s="8">
        <f t="shared" si="4"/>
        <v>2018</v>
      </c>
      <c r="B169" s="8">
        <f t="shared" si="5"/>
        <v>4</v>
      </c>
      <c r="C169" s="14">
        <v>2</v>
      </c>
      <c r="D169" s="9">
        <v>43188.642284120375</v>
      </c>
      <c r="E169" s="10" t="s">
        <v>17</v>
      </c>
      <c r="F169" s="10" t="s">
        <v>29</v>
      </c>
      <c r="G169" s="10" t="s">
        <v>176</v>
      </c>
      <c r="H169" s="10" t="s">
        <v>177</v>
      </c>
      <c r="I169" s="10" t="s">
        <v>177</v>
      </c>
      <c r="J169" s="11">
        <v>43191</v>
      </c>
      <c r="K169" s="12">
        <v>0.5</v>
      </c>
      <c r="L169" s="10" t="s">
        <v>21</v>
      </c>
      <c r="M169" s="13">
        <v>1440</v>
      </c>
      <c r="N169" s="13">
        <v>1182</v>
      </c>
      <c r="O169" s="13">
        <v>612</v>
      </c>
      <c r="P169" s="13">
        <v>570</v>
      </c>
      <c r="Q169" s="15">
        <v>943</v>
      </c>
    </row>
    <row r="170" spans="1:17" s="14" customFormat="1" hidden="1">
      <c r="A170" s="8">
        <f t="shared" si="4"/>
        <v>2018</v>
      </c>
      <c r="B170" s="8">
        <f t="shared" si="5"/>
        <v>4</v>
      </c>
      <c r="C170" s="14">
        <v>2</v>
      </c>
      <c r="D170" s="9">
        <v>43188.64708988426</v>
      </c>
      <c r="E170" s="10" t="s">
        <v>17</v>
      </c>
      <c r="F170" s="10" t="s">
        <v>31</v>
      </c>
      <c r="G170" s="10" t="s">
        <v>178</v>
      </c>
      <c r="H170" s="10" t="s">
        <v>179</v>
      </c>
      <c r="I170" s="10" t="s">
        <v>179</v>
      </c>
      <c r="J170" s="11">
        <v>43192</v>
      </c>
      <c r="K170" s="12">
        <v>0.75</v>
      </c>
      <c r="L170" s="10" t="s">
        <v>121</v>
      </c>
      <c r="M170" s="13">
        <v>150</v>
      </c>
      <c r="N170" s="13">
        <v>61</v>
      </c>
      <c r="O170" s="13">
        <v>0</v>
      </c>
      <c r="P170" s="13">
        <v>61</v>
      </c>
      <c r="Q170" s="15">
        <v>61</v>
      </c>
    </row>
    <row r="171" spans="1:17" s="14" customFormat="1" hidden="1">
      <c r="A171" s="8">
        <f t="shared" si="4"/>
        <v>2018</v>
      </c>
      <c r="B171" s="8">
        <f t="shared" si="5"/>
        <v>4</v>
      </c>
      <c r="C171" s="14">
        <v>2</v>
      </c>
      <c r="D171" s="9">
        <v>43188.661555208339</v>
      </c>
      <c r="E171" s="10" t="s">
        <v>17</v>
      </c>
      <c r="F171" s="10" t="s">
        <v>29</v>
      </c>
      <c r="G171" s="10" t="s">
        <v>169</v>
      </c>
      <c r="H171" s="10" t="s">
        <v>180</v>
      </c>
      <c r="I171" s="10" t="s">
        <v>180</v>
      </c>
      <c r="J171" s="11">
        <v>43193</v>
      </c>
      <c r="K171" s="12">
        <v>0.83333333333575865</v>
      </c>
      <c r="L171" s="10" t="s">
        <v>21</v>
      </c>
      <c r="M171" s="13">
        <v>1440</v>
      </c>
      <c r="N171" s="13">
        <v>1394</v>
      </c>
      <c r="O171" s="13">
        <v>288</v>
      </c>
      <c r="P171" s="13">
        <v>1106</v>
      </c>
      <c r="Q171" s="15">
        <v>1168</v>
      </c>
    </row>
    <row r="172" spans="1:17" s="14" customFormat="1" hidden="1">
      <c r="A172" s="8">
        <f t="shared" si="4"/>
        <v>2018</v>
      </c>
      <c r="B172" s="8">
        <f t="shared" si="5"/>
        <v>4</v>
      </c>
      <c r="C172" s="14">
        <v>2</v>
      </c>
      <c r="D172" s="9">
        <v>43210.63937232639</v>
      </c>
      <c r="E172" s="10" t="s">
        <v>34</v>
      </c>
      <c r="F172" s="10" t="s">
        <v>35</v>
      </c>
      <c r="G172" s="10" t="s">
        <v>124</v>
      </c>
      <c r="H172" s="10" t="s">
        <v>181</v>
      </c>
      <c r="I172" s="10" t="s">
        <v>181</v>
      </c>
      <c r="J172" s="11">
        <v>43194</v>
      </c>
      <c r="K172" s="12">
        <v>0.41666666666424135</v>
      </c>
      <c r="L172" s="10" t="s">
        <v>48</v>
      </c>
      <c r="M172" s="13">
        <v>200</v>
      </c>
      <c r="N172" s="13">
        <v>50</v>
      </c>
      <c r="O172" s="13">
        <v>0</v>
      </c>
      <c r="P172" s="15">
        <v>50</v>
      </c>
      <c r="Q172" s="13">
        <v>50</v>
      </c>
    </row>
    <row r="173" spans="1:17" s="14" customFormat="1" hidden="1">
      <c r="A173" s="8">
        <f t="shared" si="4"/>
        <v>2018</v>
      </c>
      <c r="B173" s="8">
        <f t="shared" si="5"/>
        <v>4</v>
      </c>
      <c r="C173" s="14">
        <v>2</v>
      </c>
      <c r="D173" s="9">
        <v>43188.670545335648</v>
      </c>
      <c r="E173" s="10" t="s">
        <v>17</v>
      </c>
      <c r="F173" s="10" t="s">
        <v>69</v>
      </c>
      <c r="G173" s="10" t="s">
        <v>182</v>
      </c>
      <c r="H173" s="10" t="s">
        <v>183</v>
      </c>
      <c r="I173" s="10" t="s">
        <v>183</v>
      </c>
      <c r="J173" s="11">
        <v>43194</v>
      </c>
      <c r="K173" s="12">
        <v>0.75</v>
      </c>
      <c r="L173" s="10" t="s">
        <v>184</v>
      </c>
      <c r="M173" s="13">
        <v>200</v>
      </c>
      <c r="N173" s="13">
        <v>45</v>
      </c>
      <c r="O173" s="13">
        <v>39</v>
      </c>
      <c r="P173" s="13">
        <v>6</v>
      </c>
      <c r="Q173" s="15">
        <v>42</v>
      </c>
    </row>
    <row r="174" spans="1:17" s="14" customFormat="1" hidden="1">
      <c r="A174" s="8">
        <f t="shared" si="4"/>
        <v>2018</v>
      </c>
      <c r="B174" s="8">
        <f t="shared" si="5"/>
        <v>4</v>
      </c>
      <c r="C174" s="14">
        <v>2</v>
      </c>
      <c r="D174" s="9">
        <v>43188.702599722223</v>
      </c>
      <c r="E174" s="10" t="s">
        <v>17</v>
      </c>
      <c r="F174" s="10" t="s">
        <v>60</v>
      </c>
      <c r="G174" s="10" t="s">
        <v>155</v>
      </c>
      <c r="H174" s="10" t="s">
        <v>185</v>
      </c>
      <c r="I174" s="10" t="s">
        <v>185</v>
      </c>
      <c r="J174" s="11">
        <v>43195</v>
      </c>
      <c r="K174" s="12">
        <v>0.75</v>
      </c>
      <c r="L174" s="10" t="s">
        <v>48</v>
      </c>
      <c r="M174" s="13">
        <v>200</v>
      </c>
      <c r="N174" s="13">
        <f>38+25</f>
        <v>63</v>
      </c>
      <c r="O174" s="15">
        <v>0</v>
      </c>
      <c r="P174" s="15">
        <v>63</v>
      </c>
      <c r="Q174" s="15">
        <v>63</v>
      </c>
    </row>
    <row r="175" spans="1:17" s="14" customFormat="1" hidden="1">
      <c r="A175" s="8">
        <f t="shared" si="4"/>
        <v>2018</v>
      </c>
      <c r="B175" s="8">
        <f t="shared" si="5"/>
        <v>4</v>
      </c>
      <c r="C175" s="14">
        <v>2</v>
      </c>
      <c r="D175" s="9">
        <v>43188.727285451387</v>
      </c>
      <c r="E175" s="10" t="s">
        <v>17</v>
      </c>
      <c r="F175" s="10" t="s">
        <v>18</v>
      </c>
      <c r="G175" s="10" t="s">
        <v>186</v>
      </c>
      <c r="H175" s="10" t="s">
        <v>187</v>
      </c>
      <c r="I175" s="10" t="s">
        <v>187</v>
      </c>
      <c r="J175" s="11">
        <v>43196</v>
      </c>
      <c r="K175" s="12">
        <v>0.83333333333575865</v>
      </c>
      <c r="L175" s="10" t="s">
        <v>21</v>
      </c>
      <c r="M175" s="13">
        <v>1440</v>
      </c>
      <c r="N175" s="13">
        <v>862</v>
      </c>
      <c r="O175" s="13">
        <v>329</v>
      </c>
      <c r="P175" s="13">
        <v>533</v>
      </c>
      <c r="Q175" s="15">
        <v>666</v>
      </c>
    </row>
    <row r="176" spans="1:17" s="14" customFormat="1" hidden="1">
      <c r="A176" s="8">
        <f t="shared" si="4"/>
        <v>2018</v>
      </c>
      <c r="B176" s="8">
        <f t="shared" si="5"/>
        <v>4</v>
      </c>
      <c r="C176" s="14">
        <v>2</v>
      </c>
      <c r="D176" s="9">
        <v>43188.727285451387</v>
      </c>
      <c r="E176" s="10" t="s">
        <v>17</v>
      </c>
      <c r="F176" s="10" t="s">
        <v>18</v>
      </c>
      <c r="G176" s="10" t="s">
        <v>186</v>
      </c>
      <c r="H176" s="10" t="s">
        <v>187</v>
      </c>
      <c r="I176" s="10" t="s">
        <v>187</v>
      </c>
      <c r="J176" s="11">
        <v>43197</v>
      </c>
      <c r="K176" s="12">
        <v>0.6875</v>
      </c>
      <c r="L176" s="10" t="s">
        <v>21</v>
      </c>
      <c r="M176" s="13">
        <v>1440</v>
      </c>
      <c r="N176" s="13">
        <v>1075</v>
      </c>
      <c r="O176" s="13">
        <v>465</v>
      </c>
      <c r="P176" s="13">
        <v>610</v>
      </c>
      <c r="Q176" s="15">
        <v>837</v>
      </c>
    </row>
    <row r="177" spans="1:17" s="14" customFormat="1" hidden="1">
      <c r="A177" s="8">
        <f t="shared" si="4"/>
        <v>2018</v>
      </c>
      <c r="B177" s="8">
        <f t="shared" si="5"/>
        <v>4</v>
      </c>
      <c r="C177" s="14">
        <v>2</v>
      </c>
      <c r="D177" s="9">
        <v>43188.752736249997</v>
      </c>
      <c r="E177" s="10" t="s">
        <v>17</v>
      </c>
      <c r="F177" s="10" t="s">
        <v>22</v>
      </c>
      <c r="G177" s="10" t="s">
        <v>61</v>
      </c>
      <c r="H177" s="10" t="s">
        <v>188</v>
      </c>
      <c r="I177" s="10" t="s">
        <v>188</v>
      </c>
      <c r="J177" s="11">
        <v>43197</v>
      </c>
      <c r="K177" s="12">
        <v>0.5</v>
      </c>
      <c r="L177" s="10" t="s">
        <v>21</v>
      </c>
      <c r="M177" s="13">
        <v>1440</v>
      </c>
      <c r="N177" s="15" t="s">
        <v>189</v>
      </c>
      <c r="O177" s="15" t="s">
        <v>189</v>
      </c>
      <c r="P177" s="15" t="s">
        <v>189</v>
      </c>
      <c r="Q177" s="15" t="s">
        <v>189</v>
      </c>
    </row>
    <row r="178" spans="1:17" s="14" customFormat="1" hidden="1">
      <c r="A178" s="8">
        <f t="shared" si="4"/>
        <v>2018</v>
      </c>
      <c r="B178" s="8">
        <f t="shared" si="5"/>
        <v>4</v>
      </c>
      <c r="C178" s="14">
        <v>2</v>
      </c>
      <c r="D178" s="9">
        <v>43188.727285451387</v>
      </c>
      <c r="E178" s="10" t="s">
        <v>17</v>
      </c>
      <c r="F178" s="10" t="s">
        <v>18</v>
      </c>
      <c r="G178" s="10" t="s">
        <v>186</v>
      </c>
      <c r="H178" s="10" t="s">
        <v>187</v>
      </c>
      <c r="I178" s="10" t="s">
        <v>187</v>
      </c>
      <c r="J178" s="11">
        <v>43198</v>
      </c>
      <c r="K178" s="12">
        <v>0.6875</v>
      </c>
      <c r="L178" s="10" t="s">
        <v>21</v>
      </c>
      <c r="M178" s="13">
        <v>1440</v>
      </c>
      <c r="N178" s="13">
        <v>1174</v>
      </c>
      <c r="O178" s="13">
        <v>559</v>
      </c>
      <c r="P178" s="13">
        <v>615</v>
      </c>
      <c r="Q178" s="15">
        <v>1095</v>
      </c>
    </row>
    <row r="179" spans="1:17" s="14" customFormat="1" hidden="1">
      <c r="A179" s="8">
        <f t="shared" si="4"/>
        <v>2018</v>
      </c>
      <c r="B179" s="8">
        <f t="shared" si="5"/>
        <v>4</v>
      </c>
      <c r="C179" s="14">
        <v>2</v>
      </c>
      <c r="D179" s="9">
        <v>43188.754259791662</v>
      </c>
      <c r="E179" s="10" t="s">
        <v>17</v>
      </c>
      <c r="F179" s="10" t="s">
        <v>40</v>
      </c>
      <c r="G179" s="10" t="s">
        <v>23</v>
      </c>
      <c r="H179" s="10" t="s">
        <v>190</v>
      </c>
      <c r="I179" s="10" t="s">
        <v>190</v>
      </c>
      <c r="J179" s="11">
        <v>43198</v>
      </c>
      <c r="K179" s="12">
        <v>0.5</v>
      </c>
      <c r="L179" s="10" t="s">
        <v>21</v>
      </c>
      <c r="M179" s="13">
        <v>1440</v>
      </c>
      <c r="N179" s="13">
        <v>465</v>
      </c>
      <c r="O179" s="13">
        <v>332</v>
      </c>
      <c r="P179" s="13">
        <v>133</v>
      </c>
      <c r="Q179" s="15">
        <v>403</v>
      </c>
    </row>
    <row r="180" spans="1:17" s="14" customFormat="1" hidden="1">
      <c r="A180" s="8">
        <f t="shared" si="4"/>
        <v>2018</v>
      </c>
      <c r="B180" s="8">
        <f t="shared" si="5"/>
        <v>4</v>
      </c>
      <c r="C180" s="14">
        <v>2</v>
      </c>
      <c r="D180" s="9">
        <v>43188.650847233796</v>
      </c>
      <c r="E180" s="10" t="s">
        <v>17</v>
      </c>
      <c r="F180" s="10" t="s">
        <v>31</v>
      </c>
      <c r="G180" s="10" t="s">
        <v>182</v>
      </c>
      <c r="H180" s="10" t="s">
        <v>191</v>
      </c>
      <c r="I180" s="10" t="s">
        <v>191</v>
      </c>
      <c r="J180" s="11">
        <v>43199</v>
      </c>
      <c r="K180" s="12">
        <v>0.75</v>
      </c>
      <c r="L180" s="10" t="s">
        <v>121</v>
      </c>
      <c r="M180" s="13">
        <v>150</v>
      </c>
      <c r="N180" s="13">
        <v>119</v>
      </c>
      <c r="O180" s="13">
        <v>0</v>
      </c>
      <c r="P180" s="13">
        <v>119</v>
      </c>
      <c r="Q180" s="15">
        <v>119</v>
      </c>
    </row>
    <row r="181" spans="1:17" s="14" customFormat="1" hidden="1">
      <c r="A181" s="8">
        <f t="shared" si="4"/>
        <v>2018</v>
      </c>
      <c r="B181" s="8">
        <f t="shared" si="5"/>
        <v>4</v>
      </c>
      <c r="C181" s="14">
        <v>2</v>
      </c>
      <c r="D181" s="9">
        <v>43244.69947925926</v>
      </c>
      <c r="E181" s="10" t="s">
        <v>17</v>
      </c>
      <c r="F181" s="10" t="s">
        <v>171</v>
      </c>
      <c r="G181" s="10" t="s">
        <v>46</v>
      </c>
      <c r="H181" s="10" t="s">
        <v>192</v>
      </c>
      <c r="I181" s="10" t="s">
        <v>192</v>
      </c>
      <c r="J181" s="11">
        <v>43201</v>
      </c>
      <c r="K181" s="12">
        <v>0.77083333333575865</v>
      </c>
      <c r="L181" s="10" t="s">
        <v>48</v>
      </c>
      <c r="M181" s="13">
        <v>200</v>
      </c>
      <c r="N181" s="13">
        <v>9</v>
      </c>
      <c r="O181" s="13">
        <v>0</v>
      </c>
      <c r="P181" s="13">
        <v>9</v>
      </c>
      <c r="Q181" s="13">
        <v>9</v>
      </c>
    </row>
    <row r="182" spans="1:17" s="14" customFormat="1" hidden="1">
      <c r="A182" s="8">
        <f t="shared" si="4"/>
        <v>2018</v>
      </c>
      <c r="B182" s="8">
        <f t="shared" si="5"/>
        <v>4</v>
      </c>
      <c r="C182" s="14">
        <v>2</v>
      </c>
      <c r="D182" s="9">
        <v>43188.670545335648</v>
      </c>
      <c r="E182" s="10" t="s">
        <v>17</v>
      </c>
      <c r="F182" s="10" t="s">
        <v>69</v>
      </c>
      <c r="G182" s="10" t="s">
        <v>178</v>
      </c>
      <c r="H182" s="10" t="s">
        <v>193</v>
      </c>
      <c r="I182" s="10" t="s">
        <v>193</v>
      </c>
      <c r="J182" s="11">
        <v>43201</v>
      </c>
      <c r="K182" s="12">
        <v>0.75</v>
      </c>
      <c r="L182" s="10" t="s">
        <v>184</v>
      </c>
      <c r="M182" s="13">
        <v>200</v>
      </c>
      <c r="N182" s="13">
        <v>109</v>
      </c>
      <c r="O182" s="13">
        <v>0</v>
      </c>
      <c r="P182" s="13">
        <f>49+51+9</f>
        <v>109</v>
      </c>
      <c r="Q182" s="15">
        <v>109</v>
      </c>
    </row>
    <row r="183" spans="1:17" s="14" customFormat="1" hidden="1">
      <c r="A183" s="8">
        <f t="shared" si="4"/>
        <v>2018</v>
      </c>
      <c r="B183" s="8">
        <f t="shared" si="5"/>
        <v>4</v>
      </c>
      <c r="C183" s="14">
        <v>2</v>
      </c>
      <c r="D183" s="9">
        <v>43188.757610115739</v>
      </c>
      <c r="E183" s="10" t="s">
        <v>17</v>
      </c>
      <c r="F183" s="10" t="s">
        <v>45</v>
      </c>
      <c r="G183" s="10" t="s">
        <v>46</v>
      </c>
      <c r="H183" s="10" t="s">
        <v>194</v>
      </c>
      <c r="I183" s="10" t="s">
        <v>194</v>
      </c>
      <c r="J183" s="11">
        <v>43202</v>
      </c>
      <c r="K183" s="12">
        <v>0.83333333333575865</v>
      </c>
      <c r="L183" s="10" t="s">
        <v>48</v>
      </c>
      <c r="M183" s="13">
        <v>200</v>
      </c>
      <c r="N183" s="13">
        <v>156</v>
      </c>
      <c r="O183" s="13">
        <v>84</v>
      </c>
      <c r="P183" s="13">
        <v>72</v>
      </c>
      <c r="Q183" s="15">
        <v>136</v>
      </c>
    </row>
    <row r="184" spans="1:17" s="14" customFormat="1" hidden="1">
      <c r="A184" s="8">
        <f t="shared" si="4"/>
        <v>2018</v>
      </c>
      <c r="B184" s="8">
        <f t="shared" si="5"/>
        <v>4</v>
      </c>
      <c r="C184" s="14">
        <v>2</v>
      </c>
      <c r="D184" s="9">
        <v>43188.765761423609</v>
      </c>
      <c r="E184" s="10" t="s">
        <v>17</v>
      </c>
      <c r="F184" s="10" t="s">
        <v>18</v>
      </c>
      <c r="G184" s="10" t="s">
        <v>19</v>
      </c>
      <c r="H184" s="10" t="s">
        <v>195</v>
      </c>
      <c r="I184" s="10" t="s">
        <v>195</v>
      </c>
      <c r="J184" s="11">
        <v>43203</v>
      </c>
      <c r="K184" s="12">
        <v>0.83333333333575865</v>
      </c>
      <c r="L184" s="10" t="s">
        <v>21</v>
      </c>
      <c r="M184" s="13">
        <v>1440</v>
      </c>
      <c r="N184" s="13">
        <v>455</v>
      </c>
      <c r="O184" s="13">
        <v>274</v>
      </c>
      <c r="P184" s="13">
        <v>181</v>
      </c>
      <c r="Q184" s="15">
        <v>441</v>
      </c>
    </row>
    <row r="185" spans="1:17" s="14" customFormat="1" hidden="1">
      <c r="A185" s="8">
        <f t="shared" si="4"/>
        <v>2018</v>
      </c>
      <c r="B185" s="8">
        <f t="shared" si="5"/>
        <v>4</v>
      </c>
      <c r="C185" s="14">
        <v>2</v>
      </c>
      <c r="D185" s="9">
        <v>43201.591825208336</v>
      </c>
      <c r="E185" s="10" t="s">
        <v>17</v>
      </c>
      <c r="F185" s="10" t="s">
        <v>40</v>
      </c>
      <c r="G185" s="10" t="s">
        <v>23</v>
      </c>
      <c r="H185" s="10" t="s">
        <v>196</v>
      </c>
      <c r="I185" s="10" t="s">
        <v>196</v>
      </c>
      <c r="J185" s="11">
        <v>43204</v>
      </c>
      <c r="K185" s="12">
        <v>0.70833333333575865</v>
      </c>
      <c r="L185" s="10" t="s">
        <v>48</v>
      </c>
      <c r="M185" s="13">
        <v>200</v>
      </c>
      <c r="N185" s="13">
        <v>86</v>
      </c>
      <c r="O185" s="13">
        <v>0</v>
      </c>
      <c r="P185" s="13">
        <v>86</v>
      </c>
      <c r="Q185" s="13">
        <v>79</v>
      </c>
    </row>
    <row r="186" spans="1:17" s="14" customFormat="1" hidden="1">
      <c r="A186" s="8">
        <f t="shared" si="4"/>
        <v>2018</v>
      </c>
      <c r="B186" s="8">
        <f t="shared" si="5"/>
        <v>4</v>
      </c>
      <c r="C186" s="14">
        <v>2</v>
      </c>
      <c r="D186" s="9">
        <v>43200.647609733795</v>
      </c>
      <c r="E186" s="10" t="s">
        <v>17</v>
      </c>
      <c r="F186" s="10" t="s">
        <v>22</v>
      </c>
      <c r="G186" s="10" t="s">
        <v>197</v>
      </c>
      <c r="H186" s="10" t="s">
        <v>198</v>
      </c>
      <c r="I186" s="10" t="s">
        <v>198</v>
      </c>
      <c r="J186" s="11">
        <v>43204</v>
      </c>
      <c r="K186" s="12">
        <v>0.5</v>
      </c>
      <c r="L186" s="10" t="s">
        <v>21</v>
      </c>
      <c r="M186" s="13">
        <v>1440</v>
      </c>
      <c r="N186" s="13">
        <v>973</v>
      </c>
      <c r="O186" s="13">
        <v>730</v>
      </c>
      <c r="P186" s="13">
        <v>243</v>
      </c>
      <c r="Q186" s="15">
        <v>875</v>
      </c>
    </row>
    <row r="187" spans="1:17" s="14" customFormat="1" hidden="1">
      <c r="A187" s="8">
        <f t="shared" si="4"/>
        <v>2018</v>
      </c>
      <c r="B187" s="8">
        <f t="shared" si="5"/>
        <v>4</v>
      </c>
      <c r="C187" s="14">
        <v>2</v>
      </c>
      <c r="D187" s="9">
        <v>43188.774578946759</v>
      </c>
      <c r="E187" s="10" t="s">
        <v>17</v>
      </c>
      <c r="F187" s="10" t="s">
        <v>60</v>
      </c>
      <c r="G187" s="10" t="s">
        <v>199</v>
      </c>
      <c r="H187" s="10" t="s">
        <v>156</v>
      </c>
      <c r="I187" s="10" t="s">
        <v>156</v>
      </c>
      <c r="J187" s="11">
        <v>43204</v>
      </c>
      <c r="K187" s="12">
        <v>0.5</v>
      </c>
      <c r="L187" s="10" t="s">
        <v>48</v>
      </c>
      <c r="M187" s="13">
        <v>200</v>
      </c>
      <c r="N187" s="13">
        <v>191</v>
      </c>
      <c r="O187" s="13">
        <v>0</v>
      </c>
      <c r="P187" s="13">
        <v>191</v>
      </c>
      <c r="Q187" s="15">
        <v>191</v>
      </c>
    </row>
    <row r="188" spans="1:17" s="14" customFormat="1" hidden="1">
      <c r="A188" s="8">
        <f t="shared" si="4"/>
        <v>2018</v>
      </c>
      <c r="B188" s="8">
        <f t="shared" si="5"/>
        <v>4</v>
      </c>
      <c r="C188" s="14">
        <v>2</v>
      </c>
      <c r="D188" s="9">
        <v>43188.765761423609</v>
      </c>
      <c r="E188" s="10" t="s">
        <v>17</v>
      </c>
      <c r="F188" s="10" t="s">
        <v>18</v>
      </c>
      <c r="G188" s="10" t="s">
        <v>19</v>
      </c>
      <c r="H188" s="10" t="s">
        <v>195</v>
      </c>
      <c r="I188" s="10" t="s">
        <v>195</v>
      </c>
      <c r="J188" s="11">
        <v>43204</v>
      </c>
      <c r="K188" s="12">
        <v>0.6875</v>
      </c>
      <c r="L188" s="10" t="s">
        <v>21</v>
      </c>
      <c r="M188" s="13">
        <v>1440</v>
      </c>
      <c r="N188" s="13">
        <v>784</v>
      </c>
      <c r="O188" s="13">
        <v>504</v>
      </c>
      <c r="P188" s="13">
        <v>280</v>
      </c>
      <c r="Q188" s="15">
        <v>702</v>
      </c>
    </row>
    <row r="189" spans="1:17" s="14" customFormat="1" hidden="1">
      <c r="A189" s="8">
        <f t="shared" si="4"/>
        <v>2018</v>
      </c>
      <c r="B189" s="8">
        <f t="shared" si="5"/>
        <v>4</v>
      </c>
      <c r="C189" s="14">
        <v>2</v>
      </c>
      <c r="D189" s="9">
        <v>43200.60419784722</v>
      </c>
      <c r="E189" s="10" t="s">
        <v>17</v>
      </c>
      <c r="F189" s="10" t="s">
        <v>29</v>
      </c>
      <c r="G189" s="10" t="s">
        <v>200</v>
      </c>
      <c r="H189" s="10" t="s">
        <v>201</v>
      </c>
      <c r="I189" s="10" t="s">
        <v>201</v>
      </c>
      <c r="J189" s="11">
        <v>43205</v>
      </c>
      <c r="K189" s="12">
        <v>0.5</v>
      </c>
      <c r="L189" s="10" t="s">
        <v>21</v>
      </c>
      <c r="M189" s="13">
        <v>1440</v>
      </c>
      <c r="N189" s="13">
        <v>971</v>
      </c>
      <c r="O189" s="13">
        <v>687</v>
      </c>
      <c r="P189" s="13">
        <v>284</v>
      </c>
      <c r="Q189" s="15">
        <v>776</v>
      </c>
    </row>
    <row r="190" spans="1:17" s="14" customFormat="1" hidden="1">
      <c r="A190" s="8">
        <f t="shared" si="4"/>
        <v>2018</v>
      </c>
      <c r="B190" s="8">
        <f t="shared" si="5"/>
        <v>4</v>
      </c>
      <c r="C190" s="14">
        <v>2</v>
      </c>
      <c r="D190" s="9">
        <v>43188.655809363423</v>
      </c>
      <c r="E190" s="10" t="s">
        <v>17</v>
      </c>
      <c r="F190" s="10" t="s">
        <v>31</v>
      </c>
      <c r="G190" s="10" t="s">
        <v>178</v>
      </c>
      <c r="H190" s="10" t="s">
        <v>202</v>
      </c>
      <c r="I190" s="10" t="s">
        <v>202</v>
      </c>
      <c r="J190" s="11">
        <v>43206</v>
      </c>
      <c r="K190" s="12">
        <v>0.75</v>
      </c>
      <c r="L190" s="10" t="s">
        <v>121</v>
      </c>
      <c r="M190" s="13">
        <v>150</v>
      </c>
      <c r="N190" s="13">
        <v>76</v>
      </c>
      <c r="O190" s="13">
        <v>0</v>
      </c>
      <c r="P190" s="13">
        <v>76</v>
      </c>
      <c r="Q190" s="15">
        <v>72</v>
      </c>
    </row>
    <row r="191" spans="1:17" s="14" customFormat="1" hidden="1">
      <c r="A191" s="8">
        <f t="shared" si="4"/>
        <v>2018</v>
      </c>
      <c r="B191" s="8">
        <f t="shared" si="5"/>
        <v>4</v>
      </c>
      <c r="C191" s="14">
        <v>2</v>
      </c>
      <c r="D191" s="9">
        <v>43210.640218321758</v>
      </c>
      <c r="E191" s="10" t="s">
        <v>34</v>
      </c>
      <c r="F191" s="10" t="s">
        <v>35</v>
      </c>
      <c r="G191" s="10" t="s">
        <v>124</v>
      </c>
      <c r="H191" s="10" t="s">
        <v>203</v>
      </c>
      <c r="I191" s="10" t="s">
        <v>203</v>
      </c>
      <c r="J191" s="11">
        <v>43207</v>
      </c>
      <c r="K191" s="12">
        <v>0.33333333333575865</v>
      </c>
      <c r="L191" s="10" t="s">
        <v>21</v>
      </c>
      <c r="M191" s="13">
        <v>1523</v>
      </c>
      <c r="N191" s="13">
        <v>8</v>
      </c>
      <c r="O191" s="13">
        <v>0</v>
      </c>
      <c r="P191" s="15">
        <v>8</v>
      </c>
      <c r="Q191" s="13">
        <v>8</v>
      </c>
    </row>
    <row r="192" spans="1:17" s="14" customFormat="1" hidden="1">
      <c r="A192" s="8">
        <f t="shared" si="4"/>
        <v>2018</v>
      </c>
      <c r="B192" s="8">
        <f t="shared" si="5"/>
        <v>4</v>
      </c>
      <c r="C192" s="14">
        <v>2</v>
      </c>
      <c r="D192" s="9">
        <v>43201.592611192129</v>
      </c>
      <c r="E192" s="10" t="s">
        <v>17</v>
      </c>
      <c r="F192" s="10" t="s">
        <v>54</v>
      </c>
      <c r="G192" s="10" t="s">
        <v>49</v>
      </c>
      <c r="H192" s="10" t="s">
        <v>204</v>
      </c>
      <c r="I192" s="10" t="s">
        <v>204</v>
      </c>
      <c r="J192" s="11">
        <v>43207</v>
      </c>
      <c r="K192" s="12">
        <v>0.83333333333575865</v>
      </c>
      <c r="L192" s="10" t="s">
        <v>48</v>
      </c>
      <c r="M192" s="13">
        <v>200</v>
      </c>
      <c r="N192" s="13">
        <v>84</v>
      </c>
      <c r="O192" s="13">
        <v>26</v>
      </c>
      <c r="P192" s="13">
        <v>58</v>
      </c>
      <c r="Q192" s="13">
        <v>73</v>
      </c>
    </row>
    <row r="193" spans="1:17" s="14" customFormat="1" hidden="1">
      <c r="A193" s="8">
        <f t="shared" si="4"/>
        <v>2018</v>
      </c>
      <c r="B193" s="8">
        <f t="shared" si="5"/>
        <v>4</v>
      </c>
      <c r="C193" s="14">
        <v>2</v>
      </c>
      <c r="D193" s="9">
        <v>43210.641189560185</v>
      </c>
      <c r="E193" s="10" t="s">
        <v>34</v>
      </c>
      <c r="F193" s="10" t="s">
        <v>35</v>
      </c>
      <c r="G193" s="10" t="s">
        <v>124</v>
      </c>
      <c r="H193" s="10" t="s">
        <v>205</v>
      </c>
      <c r="I193" s="10" t="s">
        <v>205</v>
      </c>
      <c r="J193" s="11">
        <v>43208</v>
      </c>
      <c r="K193" s="12">
        <v>0.33333333333575865</v>
      </c>
      <c r="L193" s="10" t="s">
        <v>21</v>
      </c>
      <c r="M193" s="13">
        <v>1523</v>
      </c>
      <c r="N193" s="13">
        <v>110</v>
      </c>
      <c r="O193" s="13">
        <v>0</v>
      </c>
      <c r="P193" s="15">
        <v>110</v>
      </c>
      <c r="Q193" s="13">
        <v>110</v>
      </c>
    </row>
    <row r="194" spans="1:17" s="14" customFormat="1" hidden="1">
      <c r="A194" s="8">
        <f t="shared" si="4"/>
        <v>2018</v>
      </c>
      <c r="B194" s="8">
        <f t="shared" si="5"/>
        <v>4</v>
      </c>
      <c r="C194" s="14">
        <v>2</v>
      </c>
      <c r="D194" s="9">
        <v>43200.62723489583</v>
      </c>
      <c r="E194" s="10" t="s">
        <v>17</v>
      </c>
      <c r="F194" s="10" t="s">
        <v>18</v>
      </c>
      <c r="G194" s="10" t="s">
        <v>19</v>
      </c>
      <c r="H194" s="10" t="s">
        <v>206</v>
      </c>
      <c r="I194" s="10" t="s">
        <v>206</v>
      </c>
      <c r="J194" s="11">
        <v>43210</v>
      </c>
      <c r="K194" s="12">
        <v>0.83333333333333337</v>
      </c>
      <c r="L194" s="10" t="s">
        <v>21</v>
      </c>
      <c r="M194" s="13">
        <v>1440</v>
      </c>
      <c r="N194" s="13">
        <v>593</v>
      </c>
      <c r="O194" s="13">
        <v>318</v>
      </c>
      <c r="P194" s="13">
        <v>275</v>
      </c>
      <c r="Q194" s="15">
        <v>508</v>
      </c>
    </row>
    <row r="195" spans="1:17" s="14" customFormat="1" hidden="1">
      <c r="A195" s="8">
        <f t="shared" ref="A195:A258" si="6">YEAR(J195)</f>
        <v>2018</v>
      </c>
      <c r="B195" s="8">
        <f t="shared" ref="B195:B258" si="7">MONTH(J195)</f>
        <v>4</v>
      </c>
      <c r="C195" s="14">
        <v>2</v>
      </c>
      <c r="D195" s="9">
        <v>43210.67626122685</v>
      </c>
      <c r="E195" s="10" t="s">
        <v>17</v>
      </c>
      <c r="F195" s="10" t="s">
        <v>60</v>
      </c>
      <c r="G195" s="10" t="s">
        <v>155</v>
      </c>
      <c r="H195" s="10" t="s">
        <v>207</v>
      </c>
      <c r="I195" s="10" t="s">
        <v>207</v>
      </c>
      <c r="J195" s="11">
        <v>43210</v>
      </c>
      <c r="K195" s="12">
        <v>0.75</v>
      </c>
      <c r="L195" s="10" t="s">
        <v>208</v>
      </c>
      <c r="M195" s="13">
        <v>100</v>
      </c>
      <c r="N195" s="13">
        <v>93</v>
      </c>
      <c r="O195" s="13">
        <v>0</v>
      </c>
      <c r="P195" s="13">
        <v>93</v>
      </c>
      <c r="Q195" s="13">
        <v>93</v>
      </c>
    </row>
    <row r="196" spans="1:17" s="14" customFormat="1" hidden="1">
      <c r="A196" s="8">
        <f t="shared" si="6"/>
        <v>2018</v>
      </c>
      <c r="B196" s="8">
        <f t="shared" si="7"/>
        <v>4</v>
      </c>
      <c r="C196" s="14">
        <v>2</v>
      </c>
      <c r="D196" s="9">
        <v>43243.639962118061</v>
      </c>
      <c r="E196" s="10" t="s">
        <v>34</v>
      </c>
      <c r="F196" s="10" t="s">
        <v>35</v>
      </c>
      <c r="G196" s="10" t="s">
        <v>124</v>
      </c>
      <c r="H196" s="10" t="s">
        <v>209</v>
      </c>
      <c r="I196" s="10" t="s">
        <v>209</v>
      </c>
      <c r="J196" s="11">
        <v>43210</v>
      </c>
      <c r="K196" s="12">
        <v>0.375</v>
      </c>
      <c r="L196" s="10" t="s">
        <v>184</v>
      </c>
      <c r="M196" s="13">
        <v>200</v>
      </c>
      <c r="N196" s="13">
        <v>10</v>
      </c>
      <c r="O196" s="13">
        <v>0</v>
      </c>
      <c r="P196" s="15">
        <v>10</v>
      </c>
      <c r="Q196" s="13">
        <v>10</v>
      </c>
    </row>
    <row r="197" spans="1:17" s="14" customFormat="1" hidden="1">
      <c r="A197" s="8">
        <f t="shared" si="6"/>
        <v>2018</v>
      </c>
      <c r="B197" s="8">
        <f t="shared" si="7"/>
        <v>4</v>
      </c>
      <c r="C197" s="14">
        <v>2</v>
      </c>
      <c r="D197" s="9">
        <v>43201.593583425929</v>
      </c>
      <c r="E197" s="10" t="s">
        <v>17</v>
      </c>
      <c r="F197" s="10" t="s">
        <v>18</v>
      </c>
      <c r="G197" s="10" t="s">
        <v>19</v>
      </c>
      <c r="H197" s="10" t="s">
        <v>206</v>
      </c>
      <c r="I197" s="10" t="s">
        <v>206</v>
      </c>
      <c r="J197" s="11">
        <v>43211</v>
      </c>
      <c r="K197" s="12">
        <v>0.6875</v>
      </c>
      <c r="L197" s="10" t="s">
        <v>21</v>
      </c>
      <c r="M197" s="13">
        <v>1440</v>
      </c>
      <c r="N197" s="13">
        <v>1079</v>
      </c>
      <c r="O197" s="13">
        <v>639</v>
      </c>
      <c r="P197" s="13">
        <v>440</v>
      </c>
      <c r="Q197" s="13">
        <v>931</v>
      </c>
    </row>
    <row r="198" spans="1:17" s="14" customFormat="1" hidden="1">
      <c r="A198" s="8">
        <f t="shared" si="6"/>
        <v>2018</v>
      </c>
      <c r="B198" s="8">
        <f t="shared" si="7"/>
        <v>4</v>
      </c>
      <c r="C198" s="14">
        <v>2</v>
      </c>
      <c r="D198" s="9">
        <v>43214.578944907407</v>
      </c>
      <c r="E198" s="10" t="s">
        <v>17</v>
      </c>
      <c r="F198" s="10" t="s">
        <v>29</v>
      </c>
      <c r="G198" s="10" t="s">
        <v>210</v>
      </c>
      <c r="H198" s="10" t="s">
        <v>211</v>
      </c>
      <c r="I198" s="10" t="s">
        <v>211</v>
      </c>
      <c r="J198" s="11">
        <v>43212</v>
      </c>
      <c r="K198" s="12">
        <v>0.5</v>
      </c>
      <c r="L198" s="10" t="s">
        <v>21</v>
      </c>
      <c r="M198" s="13">
        <v>1440</v>
      </c>
      <c r="N198" s="13">
        <v>1287</v>
      </c>
      <c r="O198" s="13">
        <v>983</v>
      </c>
      <c r="P198" s="13">
        <v>304</v>
      </c>
      <c r="Q198" s="13">
        <v>1150</v>
      </c>
    </row>
    <row r="199" spans="1:17" s="14" customFormat="1" hidden="1">
      <c r="A199" s="8">
        <f t="shared" si="6"/>
        <v>2018</v>
      </c>
      <c r="B199" s="8">
        <f t="shared" si="7"/>
        <v>4</v>
      </c>
      <c r="C199" s="14">
        <v>2</v>
      </c>
      <c r="D199" s="9">
        <v>43188.65776130787</v>
      </c>
      <c r="E199" s="10" t="s">
        <v>17</v>
      </c>
      <c r="F199" s="10" t="s">
        <v>31</v>
      </c>
      <c r="G199" s="10" t="s">
        <v>178</v>
      </c>
      <c r="H199" s="10" t="s">
        <v>212</v>
      </c>
      <c r="I199" s="10" t="s">
        <v>212</v>
      </c>
      <c r="J199" s="11">
        <v>43213</v>
      </c>
      <c r="K199" s="12">
        <v>0.75</v>
      </c>
      <c r="L199" s="10" t="s">
        <v>121</v>
      </c>
      <c r="M199" s="13">
        <v>150</v>
      </c>
      <c r="N199" s="13">
        <v>151</v>
      </c>
      <c r="O199" s="13">
        <v>0</v>
      </c>
      <c r="P199" s="13">
        <v>151</v>
      </c>
      <c r="Q199" s="15">
        <v>144</v>
      </c>
    </row>
    <row r="200" spans="1:17" s="14" customFormat="1" hidden="1">
      <c r="A200" s="8">
        <f t="shared" si="6"/>
        <v>2018</v>
      </c>
      <c r="B200" s="8">
        <f t="shared" si="7"/>
        <v>4</v>
      </c>
      <c r="C200" s="14">
        <v>2</v>
      </c>
      <c r="D200" s="9">
        <v>43200.635578483794</v>
      </c>
      <c r="E200" s="10" t="s">
        <v>17</v>
      </c>
      <c r="F200" s="10" t="s">
        <v>54</v>
      </c>
      <c r="G200" s="10" t="s">
        <v>49</v>
      </c>
      <c r="H200" s="10" t="s">
        <v>213</v>
      </c>
      <c r="I200" s="10" t="s">
        <v>213</v>
      </c>
      <c r="J200" s="11">
        <v>43215</v>
      </c>
      <c r="K200" s="12">
        <v>0.5</v>
      </c>
      <c r="L200" s="10" t="s">
        <v>214</v>
      </c>
      <c r="M200" s="13">
        <v>100</v>
      </c>
      <c r="N200" s="13">
        <v>100</v>
      </c>
      <c r="O200" s="13">
        <v>0</v>
      </c>
      <c r="P200" s="13">
        <v>100</v>
      </c>
      <c r="Q200" s="15">
        <v>100</v>
      </c>
    </row>
    <row r="201" spans="1:17" s="14" customFormat="1" hidden="1">
      <c r="A201" s="8">
        <f t="shared" si="6"/>
        <v>2018</v>
      </c>
      <c r="B201" s="8">
        <f t="shared" si="7"/>
        <v>4</v>
      </c>
      <c r="C201" s="14">
        <v>2</v>
      </c>
      <c r="D201" s="9">
        <v>43244.693143321754</v>
      </c>
      <c r="E201" s="10" t="s">
        <v>17</v>
      </c>
      <c r="F201" s="10" t="s">
        <v>171</v>
      </c>
      <c r="G201" s="10" t="s">
        <v>46</v>
      </c>
      <c r="H201" s="10" t="s">
        <v>215</v>
      </c>
      <c r="I201" s="10" t="s">
        <v>215</v>
      </c>
      <c r="J201" s="11">
        <v>43215</v>
      </c>
      <c r="K201" s="12">
        <v>0.75</v>
      </c>
      <c r="L201" s="10" t="s">
        <v>48</v>
      </c>
      <c r="M201" s="13">
        <v>200</v>
      </c>
      <c r="N201" s="13">
        <v>4</v>
      </c>
      <c r="O201" s="13">
        <v>0</v>
      </c>
      <c r="P201" s="13">
        <v>4</v>
      </c>
      <c r="Q201" s="13">
        <v>4</v>
      </c>
    </row>
    <row r="202" spans="1:17" s="14" customFormat="1" hidden="1">
      <c r="A202" s="8">
        <f t="shared" si="6"/>
        <v>2018</v>
      </c>
      <c r="B202" s="8">
        <f t="shared" si="7"/>
        <v>4</v>
      </c>
      <c r="C202" s="14">
        <v>2</v>
      </c>
      <c r="D202" s="9">
        <v>43224.606649201392</v>
      </c>
      <c r="E202" s="10" t="s">
        <v>17</v>
      </c>
      <c r="F202" s="10" t="s">
        <v>60</v>
      </c>
      <c r="G202" s="10" t="s">
        <v>155</v>
      </c>
      <c r="H202" s="10" t="s">
        <v>216</v>
      </c>
      <c r="I202" s="10" t="s">
        <v>216</v>
      </c>
      <c r="J202" s="11">
        <v>43215</v>
      </c>
      <c r="K202" s="12">
        <v>0.625</v>
      </c>
      <c r="L202" s="10" t="s">
        <v>48</v>
      </c>
      <c r="M202" s="13">
        <v>200</v>
      </c>
      <c r="N202" s="13">
        <f>38+6</f>
        <v>44</v>
      </c>
      <c r="O202" s="13">
        <v>0</v>
      </c>
      <c r="P202" s="13">
        <v>44</v>
      </c>
      <c r="Q202" s="13">
        <v>44</v>
      </c>
    </row>
    <row r="203" spans="1:17" s="14" customFormat="1" hidden="1">
      <c r="A203" s="8">
        <f t="shared" si="6"/>
        <v>2018</v>
      </c>
      <c r="B203" s="8">
        <f t="shared" si="7"/>
        <v>4</v>
      </c>
      <c r="C203" s="14">
        <v>2</v>
      </c>
      <c r="D203" s="9">
        <v>43188.670545335648</v>
      </c>
      <c r="E203" s="10" t="s">
        <v>17</v>
      </c>
      <c r="F203" s="10" t="s">
        <v>69</v>
      </c>
      <c r="G203" s="10" t="s">
        <v>217</v>
      </c>
      <c r="H203" s="10" t="s">
        <v>218</v>
      </c>
      <c r="I203" s="10" t="s">
        <v>219</v>
      </c>
      <c r="J203" s="11">
        <v>43215</v>
      </c>
      <c r="K203" s="12">
        <v>0.75</v>
      </c>
      <c r="L203" s="10" t="s">
        <v>184</v>
      </c>
      <c r="M203" s="13">
        <v>200</v>
      </c>
      <c r="N203" s="13">
        <v>121</v>
      </c>
      <c r="O203" s="13">
        <v>0</v>
      </c>
      <c r="P203" s="13">
        <v>121</v>
      </c>
      <c r="Q203" s="15">
        <v>111</v>
      </c>
    </row>
    <row r="204" spans="1:17" s="14" customFormat="1" hidden="1">
      <c r="A204" s="8">
        <f t="shared" si="6"/>
        <v>2018</v>
      </c>
      <c r="B204" s="8">
        <f t="shared" si="7"/>
        <v>4</v>
      </c>
      <c r="C204" s="14">
        <v>2</v>
      </c>
      <c r="D204" s="9">
        <v>43200.64134858796</v>
      </c>
      <c r="E204" s="10" t="s">
        <v>17</v>
      </c>
      <c r="F204" s="10" t="s">
        <v>45</v>
      </c>
      <c r="G204" s="10" t="s">
        <v>46</v>
      </c>
      <c r="H204" s="10" t="s">
        <v>220</v>
      </c>
      <c r="I204" s="10" t="s">
        <v>220</v>
      </c>
      <c r="J204" s="11">
        <v>43216</v>
      </c>
      <c r="K204" s="12">
        <v>0.83333333333575865</v>
      </c>
      <c r="L204" s="10" t="s">
        <v>48</v>
      </c>
      <c r="M204" s="13">
        <v>200</v>
      </c>
      <c r="N204" s="13">
        <v>120</v>
      </c>
      <c r="O204" s="13">
        <v>66</v>
      </c>
      <c r="P204" s="13">
        <v>54</v>
      </c>
      <c r="Q204" s="15">
        <v>101</v>
      </c>
    </row>
    <row r="205" spans="1:17" s="14" customFormat="1" hidden="1">
      <c r="A205" s="8">
        <f t="shared" si="6"/>
        <v>2018</v>
      </c>
      <c r="B205" s="8">
        <f t="shared" si="7"/>
        <v>4</v>
      </c>
      <c r="C205" s="14">
        <v>2</v>
      </c>
      <c r="D205" s="9">
        <v>43216.770466469912</v>
      </c>
      <c r="E205" s="10" t="s">
        <v>17</v>
      </c>
      <c r="F205" s="10" t="s">
        <v>25</v>
      </c>
      <c r="G205" s="10" t="s">
        <v>26</v>
      </c>
      <c r="H205" s="10" t="s">
        <v>221</v>
      </c>
      <c r="I205" s="10" t="s">
        <v>221</v>
      </c>
      <c r="J205" s="11">
        <v>43218</v>
      </c>
      <c r="K205" s="12">
        <v>0.875</v>
      </c>
      <c r="L205" s="10" t="s">
        <v>222</v>
      </c>
      <c r="M205" s="13">
        <v>806</v>
      </c>
      <c r="N205" s="13">
        <v>784</v>
      </c>
      <c r="O205" s="13">
        <v>0</v>
      </c>
      <c r="P205" s="13">
        <v>784</v>
      </c>
      <c r="Q205" s="13">
        <v>784</v>
      </c>
    </row>
    <row r="206" spans="1:17" s="14" customFormat="1" hidden="1">
      <c r="A206" s="8">
        <f t="shared" si="6"/>
        <v>2018</v>
      </c>
      <c r="B206" s="8">
        <f t="shared" si="7"/>
        <v>4</v>
      </c>
      <c r="C206" s="14">
        <v>2</v>
      </c>
      <c r="D206" s="9">
        <v>43210.642261018518</v>
      </c>
      <c r="E206" s="10" t="s">
        <v>34</v>
      </c>
      <c r="F206" s="10" t="s">
        <v>35</v>
      </c>
      <c r="G206" s="10" t="s">
        <v>124</v>
      </c>
      <c r="H206" s="10" t="s">
        <v>223</v>
      </c>
      <c r="I206" s="10" t="s">
        <v>223</v>
      </c>
      <c r="J206" s="11">
        <v>43218</v>
      </c>
      <c r="K206" s="12">
        <v>0.5</v>
      </c>
      <c r="L206" s="10" t="s">
        <v>129</v>
      </c>
      <c r="M206" s="15" t="s">
        <v>38</v>
      </c>
      <c r="N206" s="15" t="s">
        <v>93</v>
      </c>
      <c r="O206" s="15" t="s">
        <v>93</v>
      </c>
      <c r="P206" s="15" t="s">
        <v>93</v>
      </c>
      <c r="Q206" s="15" t="s">
        <v>93</v>
      </c>
    </row>
    <row r="207" spans="1:17" s="14" customFormat="1" hidden="1">
      <c r="A207" s="8">
        <f t="shared" si="6"/>
        <v>2018</v>
      </c>
      <c r="B207" s="8">
        <f t="shared" si="7"/>
        <v>4</v>
      </c>
      <c r="C207" s="14">
        <v>2</v>
      </c>
      <c r="D207" s="9">
        <v>43210.677394432874</v>
      </c>
      <c r="E207" s="10" t="s">
        <v>17</v>
      </c>
      <c r="F207" s="10" t="s">
        <v>60</v>
      </c>
      <c r="G207" s="10" t="s">
        <v>197</v>
      </c>
      <c r="H207" s="10" t="s">
        <v>156</v>
      </c>
      <c r="I207" s="10" t="s">
        <v>156</v>
      </c>
      <c r="J207" s="11">
        <v>43218</v>
      </c>
      <c r="K207" s="12">
        <v>0.5</v>
      </c>
      <c r="L207" s="10" t="s">
        <v>48</v>
      </c>
      <c r="M207" s="13">
        <v>200</v>
      </c>
      <c r="N207" s="13">
        <v>39</v>
      </c>
      <c r="O207" s="13">
        <v>0</v>
      </c>
      <c r="P207" s="13">
        <v>39</v>
      </c>
      <c r="Q207" s="13">
        <v>39</v>
      </c>
    </row>
    <row r="208" spans="1:17" s="14" customFormat="1" hidden="1">
      <c r="A208" s="8">
        <f t="shared" si="6"/>
        <v>2018</v>
      </c>
      <c r="B208" s="8">
        <f t="shared" si="7"/>
        <v>4</v>
      </c>
      <c r="C208" s="14">
        <v>2</v>
      </c>
      <c r="D208" s="9">
        <v>43216.77157809028</v>
      </c>
      <c r="E208" s="10" t="s">
        <v>17</v>
      </c>
      <c r="F208" s="10" t="s">
        <v>25</v>
      </c>
      <c r="G208" s="10" t="s">
        <v>26</v>
      </c>
      <c r="H208" s="10" t="s">
        <v>221</v>
      </c>
      <c r="I208" s="10" t="s">
        <v>221</v>
      </c>
      <c r="J208" s="11">
        <v>43219</v>
      </c>
      <c r="K208" s="12">
        <v>0.79166666666424135</v>
      </c>
      <c r="L208" s="10" t="s">
        <v>222</v>
      </c>
      <c r="M208" s="13">
        <v>806</v>
      </c>
      <c r="N208" s="13">
        <v>800</v>
      </c>
      <c r="O208" s="13">
        <v>0</v>
      </c>
      <c r="P208" s="13">
        <v>800</v>
      </c>
      <c r="Q208" s="13">
        <v>800</v>
      </c>
    </row>
    <row r="209" spans="1:17" s="14" customFormat="1" hidden="1">
      <c r="A209" s="8">
        <f t="shared" si="6"/>
        <v>2018</v>
      </c>
      <c r="B209" s="8">
        <f t="shared" si="7"/>
        <v>4</v>
      </c>
      <c r="C209" s="14">
        <v>2</v>
      </c>
      <c r="D209" s="9">
        <v>43200.644389513887</v>
      </c>
      <c r="E209" s="10" t="s">
        <v>17</v>
      </c>
      <c r="F209" s="10" t="s">
        <v>54</v>
      </c>
      <c r="G209" s="10" t="s">
        <v>49</v>
      </c>
      <c r="H209" s="10" t="s">
        <v>224</v>
      </c>
      <c r="I209" s="10" t="s">
        <v>224</v>
      </c>
      <c r="J209" s="11">
        <v>43219</v>
      </c>
      <c r="K209" s="12">
        <v>0.6875</v>
      </c>
      <c r="L209" s="10" t="s">
        <v>21</v>
      </c>
      <c r="M209" s="13">
        <v>1440</v>
      </c>
      <c r="N209" s="13">
        <v>559</v>
      </c>
      <c r="O209" s="13">
        <v>396</v>
      </c>
      <c r="P209" s="13">
        <v>163</v>
      </c>
      <c r="Q209" s="15">
        <v>483</v>
      </c>
    </row>
    <row r="210" spans="1:17" s="14" customFormat="1" hidden="1">
      <c r="A210" s="8">
        <f t="shared" si="6"/>
        <v>2018</v>
      </c>
      <c r="B210" s="8">
        <f t="shared" si="7"/>
        <v>4</v>
      </c>
      <c r="C210" s="14">
        <v>2</v>
      </c>
      <c r="D210" s="9">
        <v>43200.643552291665</v>
      </c>
      <c r="E210" s="10" t="s">
        <v>17</v>
      </c>
      <c r="F210" s="10" t="s">
        <v>40</v>
      </c>
      <c r="G210" s="10" t="s">
        <v>23</v>
      </c>
      <c r="H210" s="10" t="s">
        <v>225</v>
      </c>
      <c r="I210" s="10" t="s">
        <v>225</v>
      </c>
      <c r="J210" s="11">
        <v>43219</v>
      </c>
      <c r="K210" s="12">
        <v>0.5</v>
      </c>
      <c r="L210" s="10" t="s">
        <v>21</v>
      </c>
      <c r="M210" s="13">
        <v>1440</v>
      </c>
      <c r="N210" s="13">
        <v>1231</v>
      </c>
      <c r="O210" s="13">
        <v>1011</v>
      </c>
      <c r="P210" s="13">
        <v>220</v>
      </c>
      <c r="Q210" s="15">
        <v>1137</v>
      </c>
    </row>
    <row r="211" spans="1:17" s="14" customFormat="1" hidden="1">
      <c r="A211" s="8">
        <f t="shared" si="6"/>
        <v>2018</v>
      </c>
      <c r="B211" s="8">
        <f t="shared" si="7"/>
        <v>4</v>
      </c>
      <c r="C211" s="14">
        <v>2</v>
      </c>
      <c r="D211" s="9">
        <v>43188.65776130787</v>
      </c>
      <c r="E211" s="10" t="s">
        <v>17</v>
      </c>
      <c r="F211" s="10" t="s">
        <v>31</v>
      </c>
      <c r="G211" s="10" t="s">
        <v>178</v>
      </c>
      <c r="H211" s="10" t="s">
        <v>226</v>
      </c>
      <c r="I211" s="10" t="s">
        <v>226</v>
      </c>
      <c r="J211" s="11">
        <v>43220</v>
      </c>
      <c r="K211" s="12">
        <v>0.75</v>
      </c>
      <c r="L211" s="10" t="s">
        <v>121</v>
      </c>
      <c r="M211" s="13">
        <v>150</v>
      </c>
      <c r="N211" s="13">
        <v>140</v>
      </c>
      <c r="O211" s="13">
        <v>0</v>
      </c>
      <c r="P211" s="13">
        <v>140</v>
      </c>
      <c r="Q211" s="15">
        <v>137</v>
      </c>
    </row>
    <row r="212" spans="1:17" s="14" customFormat="1" hidden="1">
      <c r="A212" s="8">
        <f t="shared" si="6"/>
        <v>2018</v>
      </c>
      <c r="B212" s="8">
        <f t="shared" si="7"/>
        <v>5</v>
      </c>
      <c r="C212" s="14">
        <v>2</v>
      </c>
      <c r="D212" s="9">
        <v>43227.554350289356</v>
      </c>
      <c r="E212" s="10" t="s">
        <v>17</v>
      </c>
      <c r="F212" s="10" t="s">
        <v>69</v>
      </c>
      <c r="G212" s="10" t="s">
        <v>199</v>
      </c>
      <c r="H212" s="10" t="s">
        <v>227</v>
      </c>
      <c r="I212" s="10" t="s">
        <v>227</v>
      </c>
      <c r="J212" s="11">
        <v>43222</v>
      </c>
      <c r="K212" s="12">
        <v>0.75</v>
      </c>
      <c r="L212" s="10" t="s">
        <v>184</v>
      </c>
      <c r="M212" s="13">
        <v>200</v>
      </c>
      <c r="N212" s="13">
        <v>110</v>
      </c>
      <c r="O212" s="13">
        <v>0</v>
      </c>
      <c r="P212" s="13">
        <v>110</v>
      </c>
      <c r="Q212" s="13">
        <v>102</v>
      </c>
    </row>
    <row r="213" spans="1:17" s="14" customFormat="1" hidden="1">
      <c r="A213" s="8">
        <f t="shared" si="6"/>
        <v>2018</v>
      </c>
      <c r="B213" s="8">
        <f t="shared" si="7"/>
        <v>5</v>
      </c>
      <c r="C213" s="14">
        <v>2</v>
      </c>
      <c r="D213" s="9">
        <v>43227.561849999998</v>
      </c>
      <c r="E213" s="10" t="s">
        <v>17</v>
      </c>
      <c r="F213" s="10" t="s">
        <v>60</v>
      </c>
      <c r="G213" s="10" t="s">
        <v>155</v>
      </c>
      <c r="H213" s="10" t="s">
        <v>228</v>
      </c>
      <c r="I213" s="10" t="s">
        <v>229</v>
      </c>
      <c r="J213" s="11">
        <v>43223</v>
      </c>
      <c r="K213" s="12">
        <v>0.75</v>
      </c>
      <c r="L213" s="10" t="s">
        <v>48</v>
      </c>
      <c r="M213" s="13">
        <v>200</v>
      </c>
      <c r="N213" s="13">
        <v>3</v>
      </c>
      <c r="O213" s="13">
        <v>0</v>
      </c>
      <c r="P213" s="13">
        <v>3</v>
      </c>
      <c r="Q213" s="13">
        <v>3</v>
      </c>
    </row>
    <row r="214" spans="1:17" s="14" customFormat="1" hidden="1">
      <c r="A214" s="8">
        <f t="shared" si="6"/>
        <v>2018</v>
      </c>
      <c r="B214" s="8">
        <f t="shared" si="7"/>
        <v>5</v>
      </c>
      <c r="C214" s="14">
        <v>2</v>
      </c>
      <c r="D214" s="9">
        <v>43227.56703924769</v>
      </c>
      <c r="E214" s="10" t="s">
        <v>17</v>
      </c>
      <c r="F214" s="10" t="s">
        <v>22</v>
      </c>
      <c r="G214" s="10" t="s">
        <v>197</v>
      </c>
      <c r="H214" s="10" t="s">
        <v>230</v>
      </c>
      <c r="I214" s="10" t="s">
        <v>230</v>
      </c>
      <c r="J214" s="11">
        <v>43225</v>
      </c>
      <c r="K214" s="12">
        <v>0.5</v>
      </c>
      <c r="L214" s="10" t="s">
        <v>21</v>
      </c>
      <c r="M214" s="13">
        <v>1440</v>
      </c>
      <c r="N214" s="13">
        <v>1017</v>
      </c>
      <c r="O214" s="13">
        <v>716</v>
      </c>
      <c r="P214" s="13">
        <v>301</v>
      </c>
      <c r="Q214" s="13">
        <v>917</v>
      </c>
    </row>
    <row r="215" spans="1:17" s="14" customFormat="1" hidden="1">
      <c r="A215" s="8">
        <f t="shared" si="6"/>
        <v>2018</v>
      </c>
      <c r="B215" s="8">
        <f t="shared" si="7"/>
        <v>5</v>
      </c>
      <c r="C215" s="14">
        <v>2</v>
      </c>
      <c r="D215" s="9">
        <v>43227.572876296297</v>
      </c>
      <c r="E215" s="10" t="s">
        <v>17</v>
      </c>
      <c r="F215" s="10" t="s">
        <v>60</v>
      </c>
      <c r="G215" s="10" t="s">
        <v>155</v>
      </c>
      <c r="H215" s="10" t="s">
        <v>231</v>
      </c>
      <c r="I215" s="10" t="s">
        <v>232</v>
      </c>
      <c r="J215" s="11">
        <v>43225</v>
      </c>
      <c r="K215" s="12">
        <v>0.5</v>
      </c>
      <c r="L215" s="10" t="s">
        <v>48</v>
      </c>
      <c r="M215" s="13">
        <v>200</v>
      </c>
      <c r="N215" s="13">
        <v>27</v>
      </c>
      <c r="O215" s="13">
        <v>0</v>
      </c>
      <c r="P215" s="13">
        <v>27</v>
      </c>
      <c r="Q215" s="13">
        <v>27</v>
      </c>
    </row>
    <row r="216" spans="1:17" s="14" customFormat="1" hidden="1">
      <c r="A216" s="8">
        <f t="shared" si="6"/>
        <v>2018</v>
      </c>
      <c r="B216" s="8">
        <f t="shared" si="7"/>
        <v>5</v>
      </c>
      <c r="C216" s="14">
        <v>2</v>
      </c>
      <c r="D216" s="9">
        <v>43227.576018229171</v>
      </c>
      <c r="E216" s="10" t="s">
        <v>17</v>
      </c>
      <c r="F216" s="10" t="s">
        <v>29</v>
      </c>
      <c r="G216" s="10" t="s">
        <v>176</v>
      </c>
      <c r="H216" s="10" t="s">
        <v>30</v>
      </c>
      <c r="I216" s="10" t="s">
        <v>30</v>
      </c>
      <c r="J216" s="11">
        <v>43226</v>
      </c>
      <c r="K216" s="12">
        <v>0.5</v>
      </c>
      <c r="L216" s="10" t="s">
        <v>21</v>
      </c>
      <c r="M216" s="13">
        <v>1440</v>
      </c>
      <c r="N216" s="13">
        <v>1490</v>
      </c>
      <c r="O216" s="13">
        <v>828</v>
      </c>
      <c r="P216" s="13">
        <v>662</v>
      </c>
      <c r="Q216" s="13">
        <v>1130</v>
      </c>
    </row>
    <row r="217" spans="1:17" s="14" customFormat="1" hidden="1">
      <c r="A217" s="8">
        <f t="shared" si="6"/>
        <v>2018</v>
      </c>
      <c r="B217" s="8">
        <f t="shared" si="7"/>
        <v>5</v>
      </c>
      <c r="C217" s="14">
        <v>2</v>
      </c>
      <c r="D217" s="9">
        <v>43271.641781724538</v>
      </c>
      <c r="E217" s="10" t="s">
        <v>17</v>
      </c>
      <c r="F217" s="10" t="s">
        <v>60</v>
      </c>
      <c r="G217" s="10" t="s">
        <v>155</v>
      </c>
      <c r="H217" s="10" t="s">
        <v>233</v>
      </c>
      <c r="I217" s="10" t="s">
        <v>233</v>
      </c>
      <c r="J217" s="11">
        <v>43227</v>
      </c>
      <c r="K217" s="12">
        <v>0.58333333333575865</v>
      </c>
      <c r="L217" s="10" t="s">
        <v>48</v>
      </c>
      <c r="M217" s="13">
        <v>200</v>
      </c>
      <c r="N217" s="13">
        <v>25</v>
      </c>
      <c r="O217" s="13">
        <v>0</v>
      </c>
      <c r="P217" s="13">
        <v>25</v>
      </c>
      <c r="Q217" s="13">
        <v>25</v>
      </c>
    </row>
    <row r="218" spans="1:17" s="14" customFormat="1" hidden="1">
      <c r="A218" s="8">
        <f t="shared" si="6"/>
        <v>2018</v>
      </c>
      <c r="B218" s="8">
        <f t="shared" si="7"/>
        <v>5</v>
      </c>
      <c r="C218" s="14">
        <v>2</v>
      </c>
      <c r="D218" s="9">
        <v>43234.790142256941</v>
      </c>
      <c r="E218" s="10" t="s">
        <v>17</v>
      </c>
      <c r="F218" s="10" t="s">
        <v>31</v>
      </c>
      <c r="G218" s="10" t="s">
        <v>23</v>
      </c>
      <c r="H218" s="10" t="s">
        <v>234</v>
      </c>
      <c r="I218" s="10" t="s">
        <v>234</v>
      </c>
      <c r="J218" s="11">
        <v>43227</v>
      </c>
      <c r="K218" s="12">
        <v>0.75</v>
      </c>
      <c r="L218" s="10" t="s">
        <v>121</v>
      </c>
      <c r="M218" s="13">
        <v>150</v>
      </c>
      <c r="N218" s="13">
        <v>140</v>
      </c>
      <c r="O218" s="13">
        <v>0</v>
      </c>
      <c r="P218" s="13">
        <v>140</v>
      </c>
      <c r="Q218" s="13">
        <v>135</v>
      </c>
    </row>
    <row r="219" spans="1:17" s="14" customFormat="1" hidden="1">
      <c r="A219" s="8">
        <f t="shared" si="6"/>
        <v>2018</v>
      </c>
      <c r="B219" s="8">
        <f t="shared" si="7"/>
        <v>5</v>
      </c>
      <c r="C219" s="14">
        <v>2</v>
      </c>
      <c r="D219" s="9">
        <v>43244.695871238422</v>
      </c>
      <c r="E219" s="10" t="s">
        <v>17</v>
      </c>
      <c r="F219" s="10" t="s">
        <v>171</v>
      </c>
      <c r="G219" s="10" t="s">
        <v>46</v>
      </c>
      <c r="H219" s="10" t="s">
        <v>235</v>
      </c>
      <c r="I219" s="10" t="s">
        <v>235</v>
      </c>
      <c r="J219" s="11">
        <v>43229</v>
      </c>
      <c r="K219" s="12">
        <v>0.75</v>
      </c>
      <c r="L219" s="10" t="s">
        <v>48</v>
      </c>
      <c r="M219" s="13">
        <v>200</v>
      </c>
      <c r="N219" s="13">
        <v>16</v>
      </c>
      <c r="O219" s="13">
        <v>0</v>
      </c>
      <c r="P219" s="13">
        <v>16</v>
      </c>
      <c r="Q219" s="13">
        <v>16</v>
      </c>
    </row>
    <row r="220" spans="1:17" s="14" customFormat="1" hidden="1">
      <c r="A220" s="8">
        <f t="shared" si="6"/>
        <v>2018</v>
      </c>
      <c r="B220" s="8">
        <f t="shared" si="7"/>
        <v>5</v>
      </c>
      <c r="C220" s="14">
        <v>2</v>
      </c>
      <c r="D220" s="9">
        <v>43234.791022025463</v>
      </c>
      <c r="E220" s="10" t="s">
        <v>17</v>
      </c>
      <c r="F220" s="10" t="s">
        <v>45</v>
      </c>
      <c r="G220" s="10" t="s">
        <v>46</v>
      </c>
      <c r="H220" s="10" t="s">
        <v>236</v>
      </c>
      <c r="I220" s="10" t="s">
        <v>236</v>
      </c>
      <c r="J220" s="11">
        <v>43230</v>
      </c>
      <c r="K220" s="12">
        <v>0.83333333333575865</v>
      </c>
      <c r="L220" s="10" t="s">
        <v>48</v>
      </c>
      <c r="M220" s="13">
        <v>200</v>
      </c>
      <c r="N220" s="13">
        <v>200</v>
      </c>
      <c r="O220" s="13">
        <v>105</v>
      </c>
      <c r="P220" s="13">
        <v>95</v>
      </c>
      <c r="Q220" s="13">
        <v>116</v>
      </c>
    </row>
    <row r="221" spans="1:17" s="14" customFormat="1" hidden="1">
      <c r="A221" s="8">
        <f t="shared" si="6"/>
        <v>2018</v>
      </c>
      <c r="B221" s="8">
        <f t="shared" si="7"/>
        <v>5</v>
      </c>
      <c r="C221" s="14">
        <v>2</v>
      </c>
      <c r="D221" s="9">
        <v>43230.587208368059</v>
      </c>
      <c r="E221" s="10" t="s">
        <v>34</v>
      </c>
      <c r="F221" s="10" t="s">
        <v>35</v>
      </c>
      <c r="G221" s="10" t="s">
        <v>124</v>
      </c>
      <c r="H221" s="10" t="s">
        <v>237</v>
      </c>
      <c r="I221" s="10" t="s">
        <v>237</v>
      </c>
      <c r="J221" s="11">
        <v>43232</v>
      </c>
      <c r="K221" s="12">
        <v>0.375</v>
      </c>
      <c r="L221" s="10" t="s">
        <v>238</v>
      </c>
      <c r="M221" s="13">
        <v>1200</v>
      </c>
      <c r="N221" s="13">
        <v>1200</v>
      </c>
      <c r="O221" s="13">
        <v>0</v>
      </c>
      <c r="P221" s="13">
        <v>1200</v>
      </c>
      <c r="Q221" s="13">
        <v>1200</v>
      </c>
    </row>
    <row r="222" spans="1:17" s="14" customFormat="1" hidden="1">
      <c r="A222" s="8">
        <f t="shared" si="6"/>
        <v>2018</v>
      </c>
      <c r="B222" s="8">
        <f t="shared" si="7"/>
        <v>5</v>
      </c>
      <c r="C222" s="14">
        <v>2</v>
      </c>
      <c r="D222" s="9">
        <v>43234.794071006945</v>
      </c>
      <c r="E222" s="10" t="s">
        <v>17</v>
      </c>
      <c r="F222" s="10" t="s">
        <v>60</v>
      </c>
      <c r="G222" s="10" t="s">
        <v>155</v>
      </c>
      <c r="H222" s="10" t="s">
        <v>156</v>
      </c>
      <c r="I222" s="10" t="s">
        <v>156</v>
      </c>
      <c r="J222" s="11">
        <v>43232</v>
      </c>
      <c r="K222" s="12">
        <v>0.5</v>
      </c>
      <c r="L222" s="10" t="s">
        <v>48</v>
      </c>
      <c r="M222" s="13">
        <v>200</v>
      </c>
      <c r="N222" s="13">
        <v>84</v>
      </c>
      <c r="O222" s="13">
        <v>0</v>
      </c>
      <c r="P222" s="13">
        <v>84</v>
      </c>
      <c r="Q222" s="13">
        <v>84</v>
      </c>
    </row>
    <row r="223" spans="1:17" s="14" customFormat="1" hidden="1">
      <c r="A223" s="8">
        <f t="shared" si="6"/>
        <v>2018</v>
      </c>
      <c r="B223" s="8">
        <f t="shared" si="7"/>
        <v>5</v>
      </c>
      <c r="C223" s="14">
        <v>2</v>
      </c>
      <c r="D223" s="9">
        <v>43234.792196458337</v>
      </c>
      <c r="E223" s="10" t="s">
        <v>17</v>
      </c>
      <c r="F223" s="10" t="s">
        <v>57</v>
      </c>
      <c r="G223" s="10" t="s">
        <v>239</v>
      </c>
      <c r="H223" s="10" t="s">
        <v>240</v>
      </c>
      <c r="I223" s="10" t="s">
        <v>240</v>
      </c>
      <c r="J223" s="11">
        <v>43232</v>
      </c>
      <c r="K223" s="12">
        <v>0.83333333333575865</v>
      </c>
      <c r="L223" s="10" t="s">
        <v>21</v>
      </c>
      <c r="M223" s="13">
        <v>1440</v>
      </c>
      <c r="N223" s="13">
        <v>1296</v>
      </c>
      <c r="O223" s="13">
        <f>357+837</f>
        <v>1194</v>
      </c>
      <c r="P223" s="13">
        <v>102</v>
      </c>
      <c r="Q223" s="13">
        <v>1072</v>
      </c>
    </row>
    <row r="224" spans="1:17" s="14" customFormat="1" hidden="1">
      <c r="A224" s="8">
        <f t="shared" si="6"/>
        <v>2018</v>
      </c>
      <c r="B224" s="8">
        <f t="shared" si="7"/>
        <v>5</v>
      </c>
      <c r="C224" s="14">
        <v>2</v>
      </c>
      <c r="D224" s="9">
        <v>43234.795351145833</v>
      </c>
      <c r="E224" s="10" t="s">
        <v>17</v>
      </c>
      <c r="F224" s="10" t="s">
        <v>29</v>
      </c>
      <c r="G224" s="10" t="s">
        <v>241</v>
      </c>
      <c r="H224" s="10" t="s">
        <v>211</v>
      </c>
      <c r="I224" s="10" t="s">
        <v>211</v>
      </c>
      <c r="J224" s="11">
        <v>43233</v>
      </c>
      <c r="K224" s="12">
        <v>0.5</v>
      </c>
      <c r="L224" s="10" t="s">
        <v>21</v>
      </c>
      <c r="M224" s="13">
        <v>1440</v>
      </c>
      <c r="N224" s="13">
        <v>685</v>
      </c>
      <c r="O224" s="13">
        <v>450</v>
      </c>
      <c r="P224" s="13">
        <v>235</v>
      </c>
      <c r="Q224" s="13">
        <v>492</v>
      </c>
    </row>
    <row r="225" spans="1:17" s="14" customFormat="1" hidden="1">
      <c r="A225" s="8">
        <f t="shared" si="6"/>
        <v>2018</v>
      </c>
      <c r="B225" s="8">
        <f t="shared" si="7"/>
        <v>5</v>
      </c>
      <c r="C225" s="14">
        <v>2</v>
      </c>
      <c r="D225" s="9">
        <v>43234.793131435188</v>
      </c>
      <c r="E225" s="10" t="s">
        <v>17</v>
      </c>
      <c r="F225" s="10" t="s">
        <v>57</v>
      </c>
      <c r="G225" s="10" t="s">
        <v>239</v>
      </c>
      <c r="H225" s="10" t="s">
        <v>240</v>
      </c>
      <c r="I225" s="10" t="s">
        <v>240</v>
      </c>
      <c r="J225" s="11">
        <v>43233</v>
      </c>
      <c r="K225" s="12">
        <v>0.75</v>
      </c>
      <c r="L225" s="10" t="s">
        <v>21</v>
      </c>
      <c r="M225" s="13">
        <v>1440</v>
      </c>
      <c r="N225" s="13">
        <v>1385</v>
      </c>
      <c r="O225" s="13">
        <f>386+777</f>
        <v>1163</v>
      </c>
      <c r="P225" s="13">
        <v>222</v>
      </c>
      <c r="Q225" s="13">
        <v>1210</v>
      </c>
    </row>
    <row r="226" spans="1:17" s="14" customFormat="1" hidden="1">
      <c r="A226" s="8">
        <f t="shared" si="6"/>
        <v>2018</v>
      </c>
      <c r="B226" s="8">
        <f t="shared" si="7"/>
        <v>5</v>
      </c>
      <c r="C226" s="14">
        <v>2</v>
      </c>
      <c r="D226" s="9">
        <v>43241.618193946764</v>
      </c>
      <c r="E226" s="10" t="s">
        <v>17</v>
      </c>
      <c r="F226" s="10" t="s">
        <v>31</v>
      </c>
      <c r="G226" s="10" t="s">
        <v>242</v>
      </c>
      <c r="H226" s="10" t="s">
        <v>243</v>
      </c>
      <c r="I226" s="10" t="s">
        <v>243</v>
      </c>
      <c r="J226" s="11">
        <v>43234</v>
      </c>
      <c r="K226" s="12">
        <v>0.75</v>
      </c>
      <c r="L226" s="10" t="s">
        <v>121</v>
      </c>
      <c r="M226" s="13">
        <v>150</v>
      </c>
      <c r="N226" s="13">
        <v>100</v>
      </c>
      <c r="O226" s="13">
        <v>0</v>
      </c>
      <c r="P226" s="13">
        <v>100</v>
      </c>
      <c r="Q226" s="13">
        <v>97</v>
      </c>
    </row>
    <row r="227" spans="1:17" s="14" customFormat="1" hidden="1">
      <c r="A227" s="8">
        <f t="shared" si="6"/>
        <v>2018</v>
      </c>
      <c r="B227" s="8">
        <f t="shared" si="7"/>
        <v>5</v>
      </c>
      <c r="C227" s="14">
        <v>2</v>
      </c>
      <c r="D227" s="9">
        <v>43241.56026302083</v>
      </c>
      <c r="E227" s="10" t="s">
        <v>17</v>
      </c>
      <c r="F227" s="10" t="s">
        <v>57</v>
      </c>
      <c r="G227" s="10" t="s">
        <v>239</v>
      </c>
      <c r="H227" s="10" t="s">
        <v>240</v>
      </c>
      <c r="I227" s="10" t="s">
        <v>240</v>
      </c>
      <c r="J227" s="11">
        <v>43234</v>
      </c>
      <c r="K227" s="12">
        <v>0.83333333333575865</v>
      </c>
      <c r="L227" s="10" t="s">
        <v>21</v>
      </c>
      <c r="M227" s="13">
        <v>1440</v>
      </c>
      <c r="N227" s="13">
        <v>1241</v>
      </c>
      <c r="O227" s="13">
        <v>1061</v>
      </c>
      <c r="P227" s="13">
        <v>180</v>
      </c>
      <c r="Q227" s="13">
        <v>1119</v>
      </c>
    </row>
    <row r="228" spans="1:17" s="14" customFormat="1" hidden="1">
      <c r="A228" s="8">
        <f t="shared" si="6"/>
        <v>2018</v>
      </c>
      <c r="B228" s="8">
        <f t="shared" si="7"/>
        <v>5</v>
      </c>
      <c r="C228" s="14">
        <v>2</v>
      </c>
      <c r="D228" s="9">
        <v>43241.560884664352</v>
      </c>
      <c r="E228" s="10" t="s">
        <v>17</v>
      </c>
      <c r="F228" s="10" t="s">
        <v>57</v>
      </c>
      <c r="G228" s="10" t="s">
        <v>239</v>
      </c>
      <c r="H228" s="10" t="s">
        <v>240</v>
      </c>
      <c r="I228" s="10" t="s">
        <v>240</v>
      </c>
      <c r="J228" s="11">
        <v>43236</v>
      </c>
      <c r="K228" s="12">
        <v>0.83333333333575865</v>
      </c>
      <c r="L228" s="10" t="s">
        <v>21</v>
      </c>
      <c r="M228" s="13">
        <v>1440</v>
      </c>
      <c r="N228" s="13">
        <v>1357</v>
      </c>
      <c r="O228" s="13">
        <f>581+552</f>
        <v>1133</v>
      </c>
      <c r="P228" s="13">
        <v>224</v>
      </c>
      <c r="Q228" s="13">
        <v>1081</v>
      </c>
    </row>
    <row r="229" spans="1:17" s="14" customFormat="1" hidden="1">
      <c r="A229" s="8">
        <f t="shared" si="6"/>
        <v>2018</v>
      </c>
      <c r="B229" s="8">
        <f t="shared" si="7"/>
        <v>5</v>
      </c>
      <c r="C229" s="14">
        <v>2</v>
      </c>
      <c r="D229" s="9">
        <v>43242.572163113422</v>
      </c>
      <c r="E229" s="10" t="s">
        <v>17</v>
      </c>
      <c r="F229" s="10" t="s">
        <v>60</v>
      </c>
      <c r="G229" s="10" t="s">
        <v>244</v>
      </c>
      <c r="H229" s="10" t="s">
        <v>245</v>
      </c>
      <c r="I229" s="10" t="s">
        <v>245</v>
      </c>
      <c r="J229" s="11">
        <v>43237</v>
      </c>
      <c r="K229" s="12">
        <v>0.58333333333575865</v>
      </c>
      <c r="L229" s="10" t="s">
        <v>48</v>
      </c>
      <c r="M229" s="13">
        <v>200</v>
      </c>
      <c r="N229" s="13">
        <v>20</v>
      </c>
      <c r="O229" s="13">
        <v>0</v>
      </c>
      <c r="P229" s="13">
        <v>20</v>
      </c>
      <c r="Q229" s="13">
        <v>20</v>
      </c>
    </row>
    <row r="230" spans="1:17" s="14" customFormat="1" hidden="1">
      <c r="A230" s="8">
        <f t="shared" si="6"/>
        <v>2018</v>
      </c>
      <c r="B230" s="8">
        <f t="shared" si="7"/>
        <v>5</v>
      </c>
      <c r="C230" s="14">
        <v>2</v>
      </c>
      <c r="D230" s="9">
        <v>43241.560884664352</v>
      </c>
      <c r="E230" s="10" t="s">
        <v>17</v>
      </c>
      <c r="F230" s="10" t="s">
        <v>57</v>
      </c>
      <c r="G230" s="10" t="s">
        <v>239</v>
      </c>
      <c r="H230" s="10" t="s">
        <v>240</v>
      </c>
      <c r="I230" s="10" t="s">
        <v>240</v>
      </c>
      <c r="J230" s="11">
        <v>43237</v>
      </c>
      <c r="K230" s="12">
        <v>0.83333333333575865</v>
      </c>
      <c r="L230" s="10" t="s">
        <v>21</v>
      </c>
      <c r="M230" s="13">
        <v>1440</v>
      </c>
      <c r="N230" s="13">
        <v>1308</v>
      </c>
      <c r="O230" s="13">
        <v>1105</v>
      </c>
      <c r="P230" s="13">
        <v>203</v>
      </c>
      <c r="Q230" s="13">
        <v>1095</v>
      </c>
    </row>
    <row r="231" spans="1:17" s="14" customFormat="1" hidden="1">
      <c r="A231" s="8">
        <f t="shared" si="6"/>
        <v>2018</v>
      </c>
      <c r="B231" s="8">
        <f t="shared" si="7"/>
        <v>5</v>
      </c>
      <c r="C231" s="14">
        <v>2</v>
      </c>
      <c r="D231" s="9">
        <v>43242.568460972223</v>
      </c>
      <c r="E231" s="10" t="s">
        <v>17</v>
      </c>
      <c r="F231" s="10" t="s">
        <v>60</v>
      </c>
      <c r="G231" s="10" t="s">
        <v>197</v>
      </c>
      <c r="H231" s="10" t="s">
        <v>246</v>
      </c>
      <c r="I231" s="10" t="s">
        <v>246</v>
      </c>
      <c r="J231" s="11">
        <v>43238</v>
      </c>
      <c r="K231" s="12">
        <v>0.75</v>
      </c>
      <c r="L231" s="10" t="s">
        <v>48</v>
      </c>
      <c r="M231" s="13">
        <v>200</v>
      </c>
      <c r="N231" s="13">
        <v>28</v>
      </c>
      <c r="O231" s="13">
        <v>0</v>
      </c>
      <c r="P231" s="13">
        <v>28</v>
      </c>
      <c r="Q231" s="13">
        <v>28</v>
      </c>
    </row>
    <row r="232" spans="1:17" s="14" customFormat="1" hidden="1">
      <c r="A232" s="8">
        <f t="shared" si="6"/>
        <v>2018</v>
      </c>
      <c r="B232" s="8">
        <f t="shared" si="7"/>
        <v>5</v>
      </c>
      <c r="C232" s="14">
        <v>2</v>
      </c>
      <c r="D232" s="9">
        <v>43241.561995370372</v>
      </c>
      <c r="E232" s="10" t="s">
        <v>17</v>
      </c>
      <c r="F232" s="10" t="s">
        <v>57</v>
      </c>
      <c r="G232" s="10" t="s">
        <v>239</v>
      </c>
      <c r="H232" s="10" t="s">
        <v>240</v>
      </c>
      <c r="I232" s="10" t="s">
        <v>240</v>
      </c>
      <c r="J232" s="11">
        <v>43238</v>
      </c>
      <c r="K232" s="12">
        <v>0.83333333333575865</v>
      </c>
      <c r="L232" s="10" t="s">
        <v>21</v>
      </c>
      <c r="M232" s="13">
        <v>1440</v>
      </c>
      <c r="N232" s="13">
        <v>1371</v>
      </c>
      <c r="O232" s="13">
        <v>1086</v>
      </c>
      <c r="P232" s="13">
        <v>285</v>
      </c>
      <c r="Q232" s="13">
        <v>1258</v>
      </c>
    </row>
    <row r="233" spans="1:17" s="14" customFormat="1" hidden="1">
      <c r="A233" s="8">
        <f t="shared" si="6"/>
        <v>2018</v>
      </c>
      <c r="B233" s="8">
        <f t="shared" si="7"/>
        <v>5</v>
      </c>
      <c r="C233" s="14">
        <v>2</v>
      </c>
      <c r="D233" s="9">
        <v>43242.646879108797</v>
      </c>
      <c r="E233" s="10" t="s">
        <v>17</v>
      </c>
      <c r="F233" s="10" t="s">
        <v>25</v>
      </c>
      <c r="G233" s="10" t="s">
        <v>26</v>
      </c>
      <c r="H233" s="10" t="s">
        <v>247</v>
      </c>
      <c r="I233" s="10" t="s">
        <v>248</v>
      </c>
      <c r="J233" s="11">
        <v>43239</v>
      </c>
      <c r="K233" s="12">
        <v>0.875</v>
      </c>
      <c r="L233" s="10" t="s">
        <v>249</v>
      </c>
      <c r="M233" s="13">
        <v>468</v>
      </c>
      <c r="N233" s="13">
        <v>315</v>
      </c>
      <c r="O233" s="13">
        <v>0</v>
      </c>
      <c r="P233" s="13">
        <v>315</v>
      </c>
      <c r="Q233" s="13">
        <v>315</v>
      </c>
    </row>
    <row r="234" spans="1:17" s="14" customFormat="1" hidden="1">
      <c r="A234" s="8">
        <f t="shared" si="6"/>
        <v>2018</v>
      </c>
      <c r="B234" s="8">
        <f t="shared" si="7"/>
        <v>5</v>
      </c>
      <c r="C234" s="14">
        <v>2</v>
      </c>
      <c r="D234" s="9">
        <v>43230.588157569444</v>
      </c>
      <c r="E234" s="10" t="s">
        <v>34</v>
      </c>
      <c r="F234" s="10" t="s">
        <v>35</v>
      </c>
      <c r="G234" s="10" t="s">
        <v>124</v>
      </c>
      <c r="H234" s="10" t="s">
        <v>250</v>
      </c>
      <c r="I234" s="10" t="s">
        <v>250</v>
      </c>
      <c r="J234" s="11">
        <v>43239</v>
      </c>
      <c r="K234" s="12">
        <v>0.4375</v>
      </c>
      <c r="L234" s="10" t="s">
        <v>21</v>
      </c>
      <c r="M234" s="13">
        <v>1523</v>
      </c>
      <c r="N234" s="13">
        <v>1241</v>
      </c>
      <c r="O234" s="13">
        <v>0</v>
      </c>
      <c r="P234" s="13">
        <v>1241</v>
      </c>
      <c r="Q234" s="13">
        <v>499</v>
      </c>
    </row>
    <row r="235" spans="1:17" s="14" customFormat="1" hidden="1">
      <c r="A235" s="8">
        <f t="shared" si="6"/>
        <v>2018</v>
      </c>
      <c r="B235" s="8">
        <f t="shared" si="7"/>
        <v>5</v>
      </c>
      <c r="C235" s="14">
        <v>2</v>
      </c>
      <c r="D235" s="9">
        <v>43242.576456273149</v>
      </c>
      <c r="E235" s="10" t="s">
        <v>17</v>
      </c>
      <c r="F235" s="10" t="s">
        <v>60</v>
      </c>
      <c r="G235" s="10" t="s">
        <v>251</v>
      </c>
      <c r="H235" s="10" t="s">
        <v>252</v>
      </c>
      <c r="I235" s="10" t="s">
        <v>252</v>
      </c>
      <c r="J235" s="11">
        <v>43239</v>
      </c>
      <c r="K235" s="12">
        <v>0.5</v>
      </c>
      <c r="L235" s="10" t="s">
        <v>48</v>
      </c>
      <c r="M235" s="13">
        <v>200</v>
      </c>
      <c r="N235" s="13">
        <v>82</v>
      </c>
      <c r="O235" s="13">
        <v>0</v>
      </c>
      <c r="P235" s="13">
        <v>82</v>
      </c>
      <c r="Q235" s="13">
        <v>82</v>
      </c>
    </row>
    <row r="236" spans="1:17" s="14" customFormat="1" hidden="1">
      <c r="A236" s="8">
        <f t="shared" si="6"/>
        <v>2018</v>
      </c>
      <c r="B236" s="8">
        <f t="shared" si="7"/>
        <v>5</v>
      </c>
      <c r="C236" s="14">
        <v>2</v>
      </c>
      <c r="D236" s="9">
        <v>43230.591966643522</v>
      </c>
      <c r="E236" s="10" t="s">
        <v>34</v>
      </c>
      <c r="F236" s="10" t="s">
        <v>35</v>
      </c>
      <c r="G236" s="10" t="s">
        <v>124</v>
      </c>
      <c r="H236" s="10" t="s">
        <v>253</v>
      </c>
      <c r="I236" s="10" t="s">
        <v>253</v>
      </c>
      <c r="J236" s="11">
        <v>43239</v>
      </c>
      <c r="K236" s="12">
        <v>0.83333333333575865</v>
      </c>
      <c r="L236" s="10" t="s">
        <v>238</v>
      </c>
      <c r="M236" s="13">
        <v>1200</v>
      </c>
      <c r="N236" s="13">
        <v>1000</v>
      </c>
      <c r="O236" s="13">
        <v>0</v>
      </c>
      <c r="P236" s="13">
        <v>1000</v>
      </c>
      <c r="Q236" s="13">
        <v>1000</v>
      </c>
    </row>
    <row r="237" spans="1:17" s="14" customFormat="1" hidden="1">
      <c r="A237" s="8">
        <f t="shared" si="6"/>
        <v>2018</v>
      </c>
      <c r="B237" s="8">
        <f t="shared" si="7"/>
        <v>5</v>
      </c>
      <c r="C237" s="14">
        <v>2</v>
      </c>
      <c r="D237" s="9">
        <v>43241.563075983795</v>
      </c>
      <c r="E237" s="10" t="s">
        <v>17</v>
      </c>
      <c r="F237" s="10" t="s">
        <v>57</v>
      </c>
      <c r="G237" s="10" t="s">
        <v>239</v>
      </c>
      <c r="H237" s="10" t="s">
        <v>240</v>
      </c>
      <c r="I237" s="10" t="s">
        <v>240</v>
      </c>
      <c r="J237" s="11">
        <v>43239</v>
      </c>
      <c r="K237" s="12">
        <v>0.83333333333575865</v>
      </c>
      <c r="L237" s="10" t="s">
        <v>21</v>
      </c>
      <c r="M237" s="13">
        <v>1440</v>
      </c>
      <c r="N237" s="13">
        <v>1497</v>
      </c>
      <c r="O237" s="13">
        <v>0</v>
      </c>
      <c r="P237" s="13">
        <v>1497</v>
      </c>
      <c r="Q237" s="13">
        <v>1446</v>
      </c>
    </row>
    <row r="238" spans="1:17" s="14" customFormat="1" hidden="1">
      <c r="A238" s="8">
        <f t="shared" si="6"/>
        <v>2018</v>
      </c>
      <c r="B238" s="8">
        <f t="shared" si="7"/>
        <v>5</v>
      </c>
      <c r="C238" s="14">
        <v>2</v>
      </c>
      <c r="D238" s="9">
        <v>43242.647848969907</v>
      </c>
      <c r="E238" s="10" t="s">
        <v>17</v>
      </c>
      <c r="F238" s="10" t="s">
        <v>25</v>
      </c>
      <c r="G238" s="10" t="s">
        <v>26</v>
      </c>
      <c r="H238" s="10" t="s">
        <v>247</v>
      </c>
      <c r="I238" s="10" t="s">
        <v>248</v>
      </c>
      <c r="J238" s="11">
        <v>43240</v>
      </c>
      <c r="K238" s="12">
        <v>0.75</v>
      </c>
      <c r="L238" s="10" t="s">
        <v>249</v>
      </c>
      <c r="M238" s="13">
        <v>468</v>
      </c>
      <c r="N238" s="13">
        <v>205</v>
      </c>
      <c r="O238" s="13">
        <v>0</v>
      </c>
      <c r="P238" s="13">
        <v>205</v>
      </c>
      <c r="Q238" s="13">
        <v>205</v>
      </c>
    </row>
    <row r="239" spans="1:17" s="14" customFormat="1" hidden="1">
      <c r="A239" s="8">
        <f t="shared" si="6"/>
        <v>2018</v>
      </c>
      <c r="B239" s="8">
        <f t="shared" si="7"/>
        <v>5</v>
      </c>
      <c r="C239" s="14">
        <v>2</v>
      </c>
      <c r="D239" s="9">
        <v>43241.593622719913</v>
      </c>
      <c r="E239" s="10" t="s">
        <v>17</v>
      </c>
      <c r="F239" s="10" t="s">
        <v>40</v>
      </c>
      <c r="G239" s="10" t="s">
        <v>254</v>
      </c>
      <c r="H239" s="10" t="s">
        <v>255</v>
      </c>
      <c r="I239" s="10" t="s">
        <v>256</v>
      </c>
      <c r="J239" s="11">
        <v>43240</v>
      </c>
      <c r="K239" s="12">
        <v>0.5</v>
      </c>
      <c r="L239" s="10" t="s">
        <v>21</v>
      </c>
      <c r="M239" s="13">
        <v>1440</v>
      </c>
      <c r="N239" s="13">
        <v>1496</v>
      </c>
      <c r="O239" s="13">
        <v>0</v>
      </c>
      <c r="P239" s="13">
        <v>1496</v>
      </c>
      <c r="Q239" s="13">
        <v>771</v>
      </c>
    </row>
    <row r="240" spans="1:17" s="14" customFormat="1" hidden="1">
      <c r="A240" s="8">
        <f t="shared" si="6"/>
        <v>2018</v>
      </c>
      <c r="B240" s="8">
        <f t="shared" si="7"/>
        <v>5</v>
      </c>
      <c r="C240" s="14">
        <v>2</v>
      </c>
      <c r="D240" s="9">
        <v>43230.590648981481</v>
      </c>
      <c r="E240" s="10" t="s">
        <v>34</v>
      </c>
      <c r="F240" s="10" t="s">
        <v>35</v>
      </c>
      <c r="G240" s="10" t="s">
        <v>257</v>
      </c>
      <c r="H240" s="10" t="s">
        <v>258</v>
      </c>
      <c r="I240" s="10" t="s">
        <v>258</v>
      </c>
      <c r="J240" s="11">
        <v>43240</v>
      </c>
      <c r="K240" s="12">
        <v>4.1666666664241347E-2</v>
      </c>
      <c r="L240" s="10" t="s">
        <v>21</v>
      </c>
      <c r="M240" s="13">
        <v>1523</v>
      </c>
      <c r="N240" s="13">
        <v>1497</v>
      </c>
      <c r="O240" s="13">
        <v>0</v>
      </c>
      <c r="P240" s="13">
        <v>1497</v>
      </c>
      <c r="Q240" s="13">
        <v>1365</v>
      </c>
    </row>
    <row r="241" spans="1:17" s="14" customFormat="1" hidden="1">
      <c r="A241" s="8">
        <f t="shared" si="6"/>
        <v>2018</v>
      </c>
      <c r="B241" s="8">
        <f t="shared" si="7"/>
        <v>5</v>
      </c>
      <c r="C241" s="14">
        <v>2</v>
      </c>
      <c r="D241" s="9">
        <v>43242.673652233796</v>
      </c>
      <c r="E241" s="10" t="s">
        <v>17</v>
      </c>
      <c r="F241" s="10" t="s">
        <v>259</v>
      </c>
      <c r="G241" s="10" t="s">
        <v>199</v>
      </c>
      <c r="H241" s="10" t="s">
        <v>260</v>
      </c>
      <c r="I241" s="10" t="s">
        <v>260</v>
      </c>
      <c r="J241" s="11">
        <v>43240</v>
      </c>
      <c r="K241" s="12">
        <v>4.1666666664241347E-2</v>
      </c>
      <c r="L241" s="10" t="s">
        <v>21</v>
      </c>
      <c r="M241" s="13">
        <v>1440</v>
      </c>
      <c r="N241" s="13">
        <v>1498</v>
      </c>
      <c r="O241" s="13">
        <v>0</v>
      </c>
      <c r="P241" s="13">
        <v>1498</v>
      </c>
      <c r="Q241" s="13">
        <v>1370</v>
      </c>
    </row>
    <row r="242" spans="1:17" s="14" customFormat="1" hidden="1">
      <c r="A242" s="8">
        <f t="shared" si="6"/>
        <v>2018</v>
      </c>
      <c r="B242" s="8">
        <f t="shared" si="7"/>
        <v>5</v>
      </c>
      <c r="C242" s="14">
        <v>2</v>
      </c>
      <c r="D242" s="9">
        <v>43248.56725359954</v>
      </c>
      <c r="E242" s="10" t="s">
        <v>17</v>
      </c>
      <c r="F242" s="10" t="s">
        <v>31</v>
      </c>
      <c r="G242" s="10" t="s">
        <v>23</v>
      </c>
      <c r="H242" s="10" t="s">
        <v>261</v>
      </c>
      <c r="I242" s="10" t="s">
        <v>261</v>
      </c>
      <c r="J242" s="11">
        <v>43241</v>
      </c>
      <c r="K242" s="12">
        <v>0.75</v>
      </c>
      <c r="L242" s="10" t="s">
        <v>121</v>
      </c>
      <c r="M242" s="13">
        <v>150</v>
      </c>
      <c r="N242" s="13">
        <v>110</v>
      </c>
      <c r="O242" s="13">
        <v>0</v>
      </c>
      <c r="P242" s="13">
        <v>110</v>
      </c>
      <c r="Q242" s="13">
        <v>108</v>
      </c>
    </row>
    <row r="243" spans="1:17" s="14" customFormat="1" hidden="1">
      <c r="A243" s="8">
        <f t="shared" si="6"/>
        <v>2018</v>
      </c>
      <c r="B243" s="8">
        <f t="shared" si="7"/>
        <v>5</v>
      </c>
      <c r="C243" s="14">
        <v>2</v>
      </c>
      <c r="D243" s="9">
        <v>43248.597364710644</v>
      </c>
      <c r="E243" s="10" t="s">
        <v>17</v>
      </c>
      <c r="F243" s="10" t="s">
        <v>57</v>
      </c>
      <c r="G243" s="10" t="s">
        <v>239</v>
      </c>
      <c r="H243" s="10" t="s">
        <v>240</v>
      </c>
      <c r="I243" s="10" t="s">
        <v>240</v>
      </c>
      <c r="J243" s="11">
        <v>43241</v>
      </c>
      <c r="K243" s="12">
        <v>0.83333333333575865</v>
      </c>
      <c r="L243" s="10" t="s">
        <v>21</v>
      </c>
      <c r="M243" s="13">
        <v>1440</v>
      </c>
      <c r="N243" s="13">
        <v>1289</v>
      </c>
      <c r="O243" s="13">
        <v>959</v>
      </c>
      <c r="P243" s="13">
        <v>330</v>
      </c>
      <c r="Q243" s="13">
        <v>1160</v>
      </c>
    </row>
    <row r="244" spans="1:17" s="14" customFormat="1" hidden="1">
      <c r="A244" s="8">
        <f t="shared" si="6"/>
        <v>2018</v>
      </c>
      <c r="B244" s="8">
        <f t="shared" si="7"/>
        <v>5</v>
      </c>
      <c r="C244" s="14">
        <v>2</v>
      </c>
      <c r="D244" s="9">
        <v>43248.572864629634</v>
      </c>
      <c r="E244" s="10" t="s">
        <v>17</v>
      </c>
      <c r="F244" s="10" t="s">
        <v>29</v>
      </c>
      <c r="G244" s="10" t="s">
        <v>200</v>
      </c>
      <c r="H244" s="10" t="s">
        <v>262</v>
      </c>
      <c r="I244" s="10" t="s">
        <v>262</v>
      </c>
      <c r="J244" s="11">
        <v>43242</v>
      </c>
      <c r="K244" s="12">
        <v>0.83333333333575865</v>
      </c>
      <c r="L244" s="10" t="s">
        <v>21</v>
      </c>
      <c r="M244" s="13">
        <v>1440</v>
      </c>
      <c r="N244" s="13">
        <v>1147</v>
      </c>
      <c r="O244" s="13">
        <v>601</v>
      </c>
      <c r="P244" s="13">
        <v>546</v>
      </c>
      <c r="Q244" s="13">
        <v>861</v>
      </c>
    </row>
    <row r="245" spans="1:17" s="14" customFormat="1" hidden="1">
      <c r="A245" s="8">
        <f t="shared" si="6"/>
        <v>2018</v>
      </c>
      <c r="B245" s="8">
        <f t="shared" si="7"/>
        <v>5</v>
      </c>
      <c r="C245" s="14">
        <v>2</v>
      </c>
      <c r="D245" s="9">
        <v>43244.694287361111</v>
      </c>
      <c r="E245" s="10" t="s">
        <v>17</v>
      </c>
      <c r="F245" s="10" t="s">
        <v>171</v>
      </c>
      <c r="G245" s="10" t="s">
        <v>46</v>
      </c>
      <c r="H245" s="10" t="s">
        <v>263</v>
      </c>
      <c r="I245" s="10" t="s">
        <v>263</v>
      </c>
      <c r="J245" s="11">
        <v>43243</v>
      </c>
      <c r="K245" s="12">
        <v>0.75</v>
      </c>
      <c r="L245" s="10" t="s">
        <v>48</v>
      </c>
      <c r="M245" s="13">
        <v>200</v>
      </c>
      <c r="N245" s="13">
        <v>17</v>
      </c>
      <c r="O245" s="13">
        <v>0</v>
      </c>
      <c r="P245" s="13">
        <v>17</v>
      </c>
      <c r="Q245" s="13">
        <v>17</v>
      </c>
    </row>
    <row r="246" spans="1:17" s="14" customFormat="1" hidden="1">
      <c r="A246" s="8">
        <f t="shared" si="6"/>
        <v>2018</v>
      </c>
      <c r="B246" s="8">
        <f t="shared" si="7"/>
        <v>5</v>
      </c>
      <c r="C246" s="14">
        <v>2</v>
      </c>
      <c r="D246" s="9">
        <v>43248.59791261574</v>
      </c>
      <c r="E246" s="10" t="s">
        <v>17</v>
      </c>
      <c r="F246" s="10" t="s">
        <v>57</v>
      </c>
      <c r="G246" s="10" t="s">
        <v>239</v>
      </c>
      <c r="H246" s="10" t="s">
        <v>240</v>
      </c>
      <c r="I246" s="10" t="s">
        <v>240</v>
      </c>
      <c r="J246" s="11">
        <v>43243</v>
      </c>
      <c r="K246" s="12">
        <v>0.83333333333575865</v>
      </c>
      <c r="L246" s="10" t="s">
        <v>21</v>
      </c>
      <c r="M246" s="13">
        <v>1440</v>
      </c>
      <c r="N246" s="13">
        <v>1379</v>
      </c>
      <c r="O246" s="13">
        <v>1047</v>
      </c>
      <c r="P246" s="13">
        <v>332</v>
      </c>
      <c r="Q246" s="13">
        <v>1225</v>
      </c>
    </row>
    <row r="247" spans="1:17" s="14" customFormat="1" hidden="1">
      <c r="A247" s="8">
        <f t="shared" si="6"/>
        <v>2018</v>
      </c>
      <c r="B247" s="8">
        <f t="shared" si="7"/>
        <v>5</v>
      </c>
      <c r="C247" s="14">
        <v>2</v>
      </c>
      <c r="D247" s="9">
        <v>43248.578658101847</v>
      </c>
      <c r="E247" s="10" t="s">
        <v>17</v>
      </c>
      <c r="F247" s="10" t="s">
        <v>45</v>
      </c>
      <c r="G247" s="10" t="s">
        <v>46</v>
      </c>
      <c r="H247" s="10" t="s">
        <v>264</v>
      </c>
      <c r="I247" s="10" t="s">
        <v>264</v>
      </c>
      <c r="J247" s="11">
        <v>43244</v>
      </c>
      <c r="K247" s="12">
        <v>0.83333333333575865</v>
      </c>
      <c r="L247" s="10" t="s">
        <v>48</v>
      </c>
      <c r="M247" s="13">
        <v>200</v>
      </c>
      <c r="N247" s="13">
        <v>200</v>
      </c>
      <c r="O247" s="13">
        <v>142</v>
      </c>
      <c r="P247" s="13">
        <v>58</v>
      </c>
      <c r="Q247" s="13">
        <v>168</v>
      </c>
    </row>
    <row r="248" spans="1:17" s="14" customFormat="1" hidden="1">
      <c r="A248" s="8">
        <f t="shared" si="6"/>
        <v>2018</v>
      </c>
      <c r="B248" s="8">
        <f t="shared" si="7"/>
        <v>5</v>
      </c>
      <c r="C248" s="14">
        <v>2</v>
      </c>
      <c r="D248" s="9">
        <v>43248.579765625</v>
      </c>
      <c r="E248" s="10" t="s">
        <v>34</v>
      </c>
      <c r="F248" s="10" t="s">
        <v>35</v>
      </c>
      <c r="G248" s="10" t="s">
        <v>265</v>
      </c>
      <c r="H248" s="10" t="s">
        <v>266</v>
      </c>
      <c r="I248" s="10" t="s">
        <v>266</v>
      </c>
      <c r="J248" s="11">
        <v>43245</v>
      </c>
      <c r="K248" s="12">
        <v>0.83333333333575865</v>
      </c>
      <c r="L248" s="10" t="s">
        <v>48</v>
      </c>
      <c r="M248" s="13">
        <v>200</v>
      </c>
      <c r="N248" s="13">
        <v>83</v>
      </c>
      <c r="O248" s="13">
        <v>32</v>
      </c>
      <c r="P248" s="13">
        <v>51</v>
      </c>
      <c r="Q248" s="13">
        <v>52</v>
      </c>
    </row>
    <row r="249" spans="1:17" s="14" customFormat="1" hidden="1">
      <c r="A249" s="8">
        <f t="shared" si="6"/>
        <v>2018</v>
      </c>
      <c r="B249" s="8">
        <f t="shared" si="7"/>
        <v>5</v>
      </c>
      <c r="C249" s="14">
        <v>2</v>
      </c>
      <c r="D249" s="9">
        <v>43248.598495810184</v>
      </c>
      <c r="E249" s="10" t="s">
        <v>17</v>
      </c>
      <c r="F249" s="10" t="s">
        <v>57</v>
      </c>
      <c r="G249" s="10" t="s">
        <v>239</v>
      </c>
      <c r="H249" s="10" t="s">
        <v>240</v>
      </c>
      <c r="I249" s="10" t="s">
        <v>240</v>
      </c>
      <c r="J249" s="11">
        <v>43245</v>
      </c>
      <c r="K249" s="12">
        <v>0.83333333333575865</v>
      </c>
      <c r="L249" s="10" t="s">
        <v>21</v>
      </c>
      <c r="M249" s="13">
        <v>1440</v>
      </c>
      <c r="N249" s="13">
        <v>1493</v>
      </c>
      <c r="O249" s="13">
        <v>1052</v>
      </c>
      <c r="P249" s="13">
        <v>441</v>
      </c>
      <c r="Q249" s="13">
        <v>1291</v>
      </c>
    </row>
    <row r="250" spans="1:17" s="14" customFormat="1" hidden="1">
      <c r="A250" s="8">
        <f t="shared" si="6"/>
        <v>2018</v>
      </c>
      <c r="B250" s="8">
        <f t="shared" si="7"/>
        <v>5</v>
      </c>
      <c r="C250" s="14">
        <v>2</v>
      </c>
      <c r="D250" s="9">
        <v>43248.584260219912</v>
      </c>
      <c r="E250" s="10" t="s">
        <v>17</v>
      </c>
      <c r="F250" s="10" t="s">
        <v>60</v>
      </c>
      <c r="G250" s="10" t="s">
        <v>155</v>
      </c>
      <c r="H250" s="10" t="s">
        <v>267</v>
      </c>
      <c r="I250" s="10" t="s">
        <v>267</v>
      </c>
      <c r="J250" s="11">
        <v>43246</v>
      </c>
      <c r="K250" s="12">
        <v>0.5</v>
      </c>
      <c r="L250" s="10" t="s">
        <v>48</v>
      </c>
      <c r="M250" s="13">
        <v>200</v>
      </c>
      <c r="N250" s="25" t="s">
        <v>189</v>
      </c>
      <c r="O250" s="25" t="s">
        <v>189</v>
      </c>
      <c r="P250" s="25" t="s">
        <v>189</v>
      </c>
      <c r="Q250" s="25" t="s">
        <v>189</v>
      </c>
    </row>
    <row r="251" spans="1:17" s="14" customFormat="1" hidden="1">
      <c r="A251" s="8">
        <f t="shared" si="6"/>
        <v>2018</v>
      </c>
      <c r="B251" s="8">
        <f t="shared" si="7"/>
        <v>5</v>
      </c>
      <c r="C251" s="14">
        <v>2</v>
      </c>
      <c r="D251" s="9">
        <v>43248.587474872686</v>
      </c>
      <c r="E251" s="10" t="s">
        <v>17</v>
      </c>
      <c r="F251" s="10" t="s">
        <v>54</v>
      </c>
      <c r="G251" s="10" t="s">
        <v>49</v>
      </c>
      <c r="H251" s="10" t="s">
        <v>268</v>
      </c>
      <c r="I251" s="10" t="s">
        <v>268</v>
      </c>
      <c r="J251" s="11">
        <v>43247</v>
      </c>
      <c r="K251" s="12">
        <v>0.5</v>
      </c>
      <c r="L251" s="10" t="s">
        <v>21</v>
      </c>
      <c r="M251" s="13">
        <v>1440</v>
      </c>
      <c r="N251" s="13">
        <v>1324</v>
      </c>
      <c r="O251" s="13">
        <v>1000</v>
      </c>
      <c r="P251" s="13">
        <v>324</v>
      </c>
      <c r="Q251" s="13">
        <v>1077</v>
      </c>
    </row>
    <row r="252" spans="1:17" s="14" customFormat="1" hidden="1">
      <c r="A252" s="8">
        <f t="shared" si="6"/>
        <v>2018</v>
      </c>
      <c r="B252" s="8">
        <f t="shared" si="7"/>
        <v>5</v>
      </c>
      <c r="C252" s="14">
        <v>2</v>
      </c>
      <c r="D252" s="9">
        <v>43248.589100648147</v>
      </c>
      <c r="E252" s="10" t="s">
        <v>17</v>
      </c>
      <c r="F252" s="10" t="s">
        <v>31</v>
      </c>
      <c r="G252" s="10" t="s">
        <v>23</v>
      </c>
      <c r="H252" s="10" t="s">
        <v>269</v>
      </c>
      <c r="I252" s="10" t="s">
        <v>269</v>
      </c>
      <c r="J252" s="11">
        <v>43248</v>
      </c>
      <c r="K252" s="12">
        <v>0.75</v>
      </c>
      <c r="L252" s="10" t="s">
        <v>121</v>
      </c>
      <c r="M252" s="13">
        <v>150</v>
      </c>
      <c r="N252" s="13">
        <v>118</v>
      </c>
      <c r="O252" s="13">
        <v>0</v>
      </c>
      <c r="P252" s="13">
        <v>118</v>
      </c>
      <c r="Q252" s="13">
        <v>113</v>
      </c>
    </row>
    <row r="253" spans="1:17" s="14" customFormat="1" hidden="1">
      <c r="A253" s="8">
        <f t="shared" si="6"/>
        <v>2018</v>
      </c>
      <c r="B253" s="8">
        <f t="shared" si="7"/>
        <v>5</v>
      </c>
      <c r="C253" s="14">
        <v>2</v>
      </c>
      <c r="D253" s="9">
        <v>43252.687611064815</v>
      </c>
      <c r="E253" s="10" t="s">
        <v>34</v>
      </c>
      <c r="F253" s="10" t="s">
        <v>35</v>
      </c>
      <c r="G253" s="10" t="s">
        <v>124</v>
      </c>
      <c r="H253" s="10" t="s">
        <v>270</v>
      </c>
      <c r="I253" s="10" t="s">
        <v>270</v>
      </c>
      <c r="J253" s="11">
        <v>43249</v>
      </c>
      <c r="K253" s="12">
        <v>0.41666666666424135</v>
      </c>
      <c r="L253" s="10" t="s">
        <v>184</v>
      </c>
      <c r="M253" s="13">
        <v>200</v>
      </c>
      <c r="N253" s="13">
        <v>6</v>
      </c>
      <c r="O253" s="13">
        <v>0</v>
      </c>
      <c r="P253" s="13">
        <v>6</v>
      </c>
      <c r="Q253" s="13">
        <v>6</v>
      </c>
    </row>
    <row r="254" spans="1:17" s="14" customFormat="1" hidden="1">
      <c r="A254" s="8">
        <f t="shared" si="6"/>
        <v>2018</v>
      </c>
      <c r="B254" s="8">
        <f t="shared" si="7"/>
        <v>5</v>
      </c>
      <c r="C254" s="14">
        <v>2</v>
      </c>
      <c r="D254" s="9">
        <v>43252.593088402777</v>
      </c>
      <c r="E254" s="10" t="s">
        <v>17</v>
      </c>
      <c r="F254" s="10" t="s">
        <v>60</v>
      </c>
      <c r="G254" s="10" t="s">
        <v>155</v>
      </c>
      <c r="H254" s="10" t="s">
        <v>271</v>
      </c>
      <c r="I254" s="10" t="s">
        <v>271</v>
      </c>
      <c r="J254" s="11">
        <v>43250</v>
      </c>
      <c r="K254" s="12">
        <v>0.625</v>
      </c>
      <c r="L254" s="10" t="s">
        <v>48</v>
      </c>
      <c r="M254" s="13">
        <v>200</v>
      </c>
      <c r="N254" s="13">
        <v>71</v>
      </c>
      <c r="O254" s="13">
        <v>0</v>
      </c>
      <c r="P254" s="13">
        <v>71</v>
      </c>
      <c r="Q254" s="13">
        <v>71</v>
      </c>
    </row>
    <row r="255" spans="1:17" s="14" customFormat="1" hidden="1">
      <c r="A255" s="8">
        <f t="shared" si="6"/>
        <v>2018</v>
      </c>
      <c r="B255" s="8">
        <f t="shared" si="7"/>
        <v>5</v>
      </c>
      <c r="C255" s="14">
        <v>2</v>
      </c>
      <c r="D255" s="9">
        <v>43252.592190810188</v>
      </c>
      <c r="E255" s="10" t="s">
        <v>17</v>
      </c>
      <c r="F255" s="10" t="s">
        <v>60</v>
      </c>
      <c r="G255" s="10" t="s">
        <v>155</v>
      </c>
      <c r="H255" s="10" t="s">
        <v>272</v>
      </c>
      <c r="I255" s="10" t="s">
        <v>272</v>
      </c>
      <c r="J255" s="11">
        <v>43250</v>
      </c>
      <c r="K255" s="12">
        <v>0.41666666666424135</v>
      </c>
      <c r="L255" s="10" t="s">
        <v>48</v>
      </c>
      <c r="M255" s="13">
        <v>200</v>
      </c>
      <c r="N255" s="13">
        <v>11</v>
      </c>
      <c r="O255" s="13">
        <v>0</v>
      </c>
      <c r="P255" s="13">
        <v>11</v>
      </c>
      <c r="Q255" s="13">
        <v>11</v>
      </c>
    </row>
    <row r="256" spans="1:17" s="14" customFormat="1" hidden="1">
      <c r="A256" s="8">
        <f t="shared" si="6"/>
        <v>2018</v>
      </c>
      <c r="B256" s="8">
        <f t="shared" si="7"/>
        <v>5</v>
      </c>
      <c r="C256" s="14">
        <v>2</v>
      </c>
      <c r="D256" s="9">
        <v>43252.5951078125</v>
      </c>
      <c r="E256" s="10" t="s">
        <v>17</v>
      </c>
      <c r="F256" s="10" t="s">
        <v>69</v>
      </c>
      <c r="G256" s="10" t="s">
        <v>155</v>
      </c>
      <c r="H256" s="10" t="s">
        <v>273</v>
      </c>
      <c r="I256" s="10" t="s">
        <v>273</v>
      </c>
      <c r="J256" s="11">
        <v>43250</v>
      </c>
      <c r="K256" s="12">
        <v>0.75</v>
      </c>
      <c r="L256" s="10" t="s">
        <v>184</v>
      </c>
      <c r="M256" s="13">
        <v>200</v>
      </c>
      <c r="N256" s="13">
        <v>140</v>
      </c>
      <c r="O256" s="13">
        <v>0</v>
      </c>
      <c r="P256" s="13">
        <v>140</v>
      </c>
      <c r="Q256" s="13">
        <v>136</v>
      </c>
    </row>
    <row r="257" spans="1:17" s="14" customFormat="1" hidden="1">
      <c r="A257" s="8">
        <f t="shared" si="6"/>
        <v>2018</v>
      </c>
      <c r="B257" s="8">
        <f t="shared" si="7"/>
        <v>5</v>
      </c>
      <c r="C257" s="14">
        <v>2</v>
      </c>
      <c r="D257" s="9">
        <v>43252.59829011574</v>
      </c>
      <c r="E257" s="10" t="s">
        <v>17</v>
      </c>
      <c r="F257" s="10" t="s">
        <v>54</v>
      </c>
      <c r="G257" s="10" t="s">
        <v>49</v>
      </c>
      <c r="H257" s="10" t="s">
        <v>274</v>
      </c>
      <c r="I257" s="10" t="s">
        <v>274</v>
      </c>
      <c r="J257" s="11">
        <v>43251</v>
      </c>
      <c r="K257" s="12">
        <v>0.625</v>
      </c>
      <c r="L257" s="10" t="s">
        <v>92</v>
      </c>
      <c r="M257" s="13">
        <v>1000</v>
      </c>
      <c r="N257" s="13">
        <v>1000</v>
      </c>
      <c r="O257" s="13">
        <v>0</v>
      </c>
      <c r="P257" s="13">
        <v>1000</v>
      </c>
      <c r="Q257" s="13">
        <v>1000</v>
      </c>
    </row>
    <row r="258" spans="1:17" s="14" customFormat="1" hidden="1">
      <c r="A258" s="8">
        <f t="shared" si="6"/>
        <v>2018</v>
      </c>
      <c r="B258" s="8">
        <f t="shared" si="7"/>
        <v>6</v>
      </c>
      <c r="C258" s="14">
        <v>2</v>
      </c>
      <c r="D258" s="9">
        <v>43255.738565555555</v>
      </c>
      <c r="E258" s="10" t="s">
        <v>17</v>
      </c>
      <c r="F258" s="10" t="s">
        <v>22</v>
      </c>
      <c r="G258" s="10" t="s">
        <v>275</v>
      </c>
      <c r="H258" s="10" t="s">
        <v>276</v>
      </c>
      <c r="I258" s="10" t="s">
        <v>276</v>
      </c>
      <c r="J258" s="11">
        <v>43253</v>
      </c>
      <c r="K258" s="12">
        <v>0.5</v>
      </c>
      <c r="L258" s="10" t="s">
        <v>184</v>
      </c>
      <c r="M258" s="13">
        <v>200</v>
      </c>
      <c r="N258" s="13">
        <v>180</v>
      </c>
      <c r="O258" s="13">
        <v>180</v>
      </c>
      <c r="P258" s="13">
        <v>0</v>
      </c>
      <c r="Q258" s="13">
        <v>179</v>
      </c>
    </row>
    <row r="259" spans="1:17" s="14" customFormat="1" hidden="1">
      <c r="A259" s="8">
        <f t="shared" ref="A259:A322" si="8">YEAR(J259)</f>
        <v>2018</v>
      </c>
      <c r="B259" s="8">
        <f t="shared" ref="B259:B322" si="9">MONTH(J259)</f>
        <v>6</v>
      </c>
      <c r="C259" s="14">
        <v>2</v>
      </c>
      <c r="D259" s="9">
        <v>43255.750774201384</v>
      </c>
      <c r="E259" s="10" t="s">
        <v>17</v>
      </c>
      <c r="F259" s="10" t="s">
        <v>29</v>
      </c>
      <c r="G259" s="10" t="s">
        <v>176</v>
      </c>
      <c r="H259" s="10" t="s">
        <v>277</v>
      </c>
      <c r="I259" s="10" t="s">
        <v>277</v>
      </c>
      <c r="J259" s="11">
        <v>43254</v>
      </c>
      <c r="K259" s="12">
        <v>0.5</v>
      </c>
      <c r="L259" s="10" t="s">
        <v>21</v>
      </c>
      <c r="M259" s="13">
        <v>1440</v>
      </c>
      <c r="N259" s="13">
        <v>1457</v>
      </c>
      <c r="O259" s="13">
        <v>876</v>
      </c>
      <c r="P259" s="13">
        <v>581</v>
      </c>
      <c r="Q259" s="13">
        <v>1098</v>
      </c>
    </row>
    <row r="260" spans="1:17" s="14" customFormat="1" hidden="1">
      <c r="A260" s="8">
        <f t="shared" si="8"/>
        <v>2018</v>
      </c>
      <c r="B260" s="8">
        <f t="shared" si="9"/>
        <v>6</v>
      </c>
      <c r="C260" s="14">
        <v>2</v>
      </c>
      <c r="D260" s="9">
        <v>43262.562290046291</v>
      </c>
      <c r="E260" s="10" t="s">
        <v>17</v>
      </c>
      <c r="F260" s="10" t="s">
        <v>31</v>
      </c>
      <c r="G260" s="10" t="s">
        <v>278</v>
      </c>
      <c r="H260" s="10" t="s">
        <v>279</v>
      </c>
      <c r="I260" s="10" t="s">
        <v>279</v>
      </c>
      <c r="J260" s="11">
        <v>43255</v>
      </c>
      <c r="K260" s="12">
        <v>0.75</v>
      </c>
      <c r="L260" s="10" t="s">
        <v>121</v>
      </c>
      <c r="M260" s="13">
        <v>150</v>
      </c>
      <c r="N260" s="13">
        <v>130</v>
      </c>
      <c r="O260" s="13">
        <v>0</v>
      </c>
      <c r="P260" s="13">
        <v>130</v>
      </c>
      <c r="Q260" s="13">
        <v>125</v>
      </c>
    </row>
    <row r="261" spans="1:17" s="14" customFormat="1" hidden="1">
      <c r="A261" s="8">
        <f t="shared" si="8"/>
        <v>2018</v>
      </c>
      <c r="B261" s="8">
        <f t="shared" si="9"/>
        <v>6</v>
      </c>
      <c r="C261" s="14">
        <v>2</v>
      </c>
      <c r="D261" s="9">
        <v>43252.56317094907</v>
      </c>
      <c r="E261" s="10" t="s">
        <v>34</v>
      </c>
      <c r="F261" s="10" t="s">
        <v>35</v>
      </c>
      <c r="G261" s="10" t="s">
        <v>124</v>
      </c>
      <c r="H261" s="10" t="s">
        <v>280</v>
      </c>
      <c r="I261" s="10" t="s">
        <v>280</v>
      </c>
      <c r="J261" s="11">
        <v>43257</v>
      </c>
      <c r="K261" s="12">
        <v>0.375</v>
      </c>
      <c r="L261" s="10" t="s">
        <v>121</v>
      </c>
      <c r="M261" s="13">
        <v>150</v>
      </c>
      <c r="N261" s="13">
        <v>12</v>
      </c>
      <c r="O261" s="13">
        <v>0</v>
      </c>
      <c r="P261" s="15">
        <v>12</v>
      </c>
      <c r="Q261" s="13">
        <v>12</v>
      </c>
    </row>
    <row r="262" spans="1:17" s="14" customFormat="1" hidden="1">
      <c r="A262" s="8">
        <f t="shared" si="8"/>
        <v>2018</v>
      </c>
      <c r="B262" s="8">
        <f t="shared" si="9"/>
        <v>6</v>
      </c>
      <c r="C262" s="14">
        <v>2</v>
      </c>
      <c r="D262" s="9">
        <v>43262.575062627315</v>
      </c>
      <c r="E262" s="10" t="s">
        <v>17</v>
      </c>
      <c r="F262" s="10" t="s">
        <v>69</v>
      </c>
      <c r="G262" s="10" t="s">
        <v>155</v>
      </c>
      <c r="H262" s="10" t="s">
        <v>281</v>
      </c>
      <c r="I262" s="10" t="s">
        <v>281</v>
      </c>
      <c r="J262" s="11">
        <v>43257</v>
      </c>
      <c r="K262" s="12">
        <v>0.75</v>
      </c>
      <c r="L262" s="10" t="s">
        <v>48</v>
      </c>
      <c r="M262" s="13">
        <v>200</v>
      </c>
      <c r="N262" s="13">
        <v>120</v>
      </c>
      <c r="O262" s="13">
        <v>0</v>
      </c>
      <c r="P262" s="13">
        <v>120</v>
      </c>
      <c r="Q262" s="13">
        <v>120</v>
      </c>
    </row>
    <row r="263" spans="1:17" s="14" customFormat="1" hidden="1">
      <c r="A263" s="8">
        <f t="shared" si="8"/>
        <v>2018</v>
      </c>
      <c r="B263" s="8">
        <f t="shared" si="9"/>
        <v>6</v>
      </c>
      <c r="C263" s="14">
        <v>2</v>
      </c>
      <c r="D263" s="9">
        <v>43258.593683564817</v>
      </c>
      <c r="E263" s="10" t="s">
        <v>17</v>
      </c>
      <c r="F263" s="10" t="s">
        <v>60</v>
      </c>
      <c r="G263" s="10" t="s">
        <v>155</v>
      </c>
      <c r="H263" s="10" t="s">
        <v>282</v>
      </c>
      <c r="I263" s="10" t="s">
        <v>282</v>
      </c>
      <c r="J263" s="11">
        <v>43257</v>
      </c>
      <c r="K263" s="12">
        <v>0.5</v>
      </c>
      <c r="L263" s="10" t="s">
        <v>48</v>
      </c>
      <c r="M263" s="13">
        <v>200</v>
      </c>
      <c r="N263" s="13">
        <v>26</v>
      </c>
      <c r="O263" s="13">
        <v>0</v>
      </c>
      <c r="P263" s="13">
        <v>26</v>
      </c>
      <c r="Q263" s="13">
        <v>26</v>
      </c>
    </row>
    <row r="264" spans="1:17" s="14" customFormat="1" hidden="1">
      <c r="A264" s="8">
        <f t="shared" si="8"/>
        <v>2018</v>
      </c>
      <c r="B264" s="8">
        <f t="shared" si="9"/>
        <v>6</v>
      </c>
      <c r="C264" s="14">
        <v>2</v>
      </c>
      <c r="D264" s="9">
        <v>43271.677132662036</v>
      </c>
      <c r="E264" s="10" t="s">
        <v>17</v>
      </c>
      <c r="F264" s="10" t="s">
        <v>60</v>
      </c>
      <c r="G264" s="10" t="s">
        <v>155</v>
      </c>
      <c r="H264" s="10" t="s">
        <v>207</v>
      </c>
      <c r="I264" s="10" t="s">
        <v>283</v>
      </c>
      <c r="J264" s="11">
        <v>43258</v>
      </c>
      <c r="K264" s="12">
        <v>0.75</v>
      </c>
      <c r="L264" s="10" t="s">
        <v>48</v>
      </c>
      <c r="M264" s="13">
        <v>200</v>
      </c>
      <c r="N264" s="13">
        <v>51</v>
      </c>
      <c r="O264" s="13">
        <v>0</v>
      </c>
      <c r="P264" s="13">
        <v>51</v>
      </c>
      <c r="Q264" s="13">
        <v>51</v>
      </c>
    </row>
    <row r="265" spans="1:17" s="14" customFormat="1" hidden="1">
      <c r="A265" s="8">
        <f t="shared" si="8"/>
        <v>2018</v>
      </c>
      <c r="B265" s="8">
        <f t="shared" si="9"/>
        <v>6</v>
      </c>
      <c r="C265" s="14">
        <v>2</v>
      </c>
      <c r="D265" s="9">
        <v>43265.786637812504</v>
      </c>
      <c r="E265" s="10" t="s">
        <v>17</v>
      </c>
      <c r="F265" s="10" t="s">
        <v>60</v>
      </c>
      <c r="G265" s="10" t="s">
        <v>155</v>
      </c>
      <c r="H265" s="10" t="s">
        <v>245</v>
      </c>
      <c r="I265" s="10" t="s">
        <v>245</v>
      </c>
      <c r="J265" s="11">
        <v>43259</v>
      </c>
      <c r="K265" s="12">
        <v>0.75</v>
      </c>
      <c r="L265" s="10" t="s">
        <v>48</v>
      </c>
      <c r="M265" s="13">
        <v>200</v>
      </c>
      <c r="N265" s="13">
        <v>32</v>
      </c>
      <c r="O265" s="13">
        <v>0</v>
      </c>
      <c r="P265" s="13">
        <v>32</v>
      </c>
      <c r="Q265" s="13">
        <v>32</v>
      </c>
    </row>
    <row r="266" spans="1:17" s="14" customFormat="1" hidden="1">
      <c r="A266" s="8">
        <f t="shared" si="8"/>
        <v>2018</v>
      </c>
      <c r="B266" s="8">
        <f t="shared" si="9"/>
        <v>6</v>
      </c>
      <c r="C266" s="14">
        <v>2</v>
      </c>
      <c r="D266" s="9">
        <v>43252.565058518521</v>
      </c>
      <c r="E266" s="10" t="s">
        <v>34</v>
      </c>
      <c r="F266" s="10" t="s">
        <v>35</v>
      </c>
      <c r="G266" s="10" t="s">
        <v>124</v>
      </c>
      <c r="H266" s="10" t="s">
        <v>284</v>
      </c>
      <c r="I266" s="10" t="s">
        <v>284</v>
      </c>
      <c r="J266" s="11">
        <v>43259</v>
      </c>
      <c r="K266" s="12">
        <v>0.41666666666424135</v>
      </c>
      <c r="L266" s="10" t="s">
        <v>121</v>
      </c>
      <c r="M266" s="13">
        <v>150</v>
      </c>
      <c r="N266" s="15">
        <v>3</v>
      </c>
      <c r="O266" s="13">
        <v>0</v>
      </c>
      <c r="P266" s="15">
        <v>3</v>
      </c>
      <c r="Q266" s="15">
        <v>3</v>
      </c>
    </row>
    <row r="267" spans="1:17" s="14" customFormat="1" hidden="1">
      <c r="A267" s="8">
        <f t="shared" si="8"/>
        <v>2018</v>
      </c>
      <c r="B267" s="8">
        <f t="shared" si="9"/>
        <v>6</v>
      </c>
      <c r="C267" s="14">
        <v>2</v>
      </c>
      <c r="D267" s="9">
        <v>43265.787545046296</v>
      </c>
      <c r="E267" s="10" t="s">
        <v>17</v>
      </c>
      <c r="F267" s="10" t="s">
        <v>60</v>
      </c>
      <c r="G267" s="10" t="s">
        <v>155</v>
      </c>
      <c r="H267" s="10" t="s">
        <v>285</v>
      </c>
      <c r="I267" s="10" t="s">
        <v>285</v>
      </c>
      <c r="J267" s="11">
        <v>43260</v>
      </c>
      <c r="K267" s="12">
        <v>0.5</v>
      </c>
      <c r="L267" s="10" t="s">
        <v>48</v>
      </c>
      <c r="M267" s="13">
        <v>200</v>
      </c>
      <c r="N267" s="13">
        <v>39</v>
      </c>
      <c r="O267" s="13">
        <v>0</v>
      </c>
      <c r="P267" s="13">
        <v>39</v>
      </c>
      <c r="Q267" s="13">
        <v>39</v>
      </c>
    </row>
    <row r="268" spans="1:17" s="14" customFormat="1" hidden="1">
      <c r="A268" s="8">
        <f t="shared" si="8"/>
        <v>2018</v>
      </c>
      <c r="B268" s="8">
        <f t="shared" si="9"/>
        <v>6</v>
      </c>
      <c r="C268" s="14">
        <v>2</v>
      </c>
      <c r="D268" s="9">
        <v>43262.568059548612</v>
      </c>
      <c r="E268" s="10" t="s">
        <v>17</v>
      </c>
      <c r="F268" s="10" t="s">
        <v>40</v>
      </c>
      <c r="G268" s="10" t="s">
        <v>286</v>
      </c>
      <c r="H268" s="10" t="s">
        <v>287</v>
      </c>
      <c r="I268" s="10" t="s">
        <v>287</v>
      </c>
      <c r="J268" s="11">
        <v>43260</v>
      </c>
      <c r="K268" s="12">
        <v>0.6875</v>
      </c>
      <c r="L268" s="10" t="s">
        <v>21</v>
      </c>
      <c r="M268" s="13">
        <v>1440</v>
      </c>
      <c r="N268" s="13">
        <v>626</v>
      </c>
      <c r="O268" s="13">
        <v>429</v>
      </c>
      <c r="P268" s="13">
        <v>197</v>
      </c>
      <c r="Q268" s="13">
        <v>507</v>
      </c>
    </row>
    <row r="269" spans="1:17" s="14" customFormat="1" hidden="1">
      <c r="A269" s="8">
        <f t="shared" si="8"/>
        <v>2018</v>
      </c>
      <c r="B269" s="8">
        <f t="shared" si="9"/>
        <v>6</v>
      </c>
      <c r="C269" s="14">
        <v>2</v>
      </c>
      <c r="D269" s="9">
        <v>43262.579395624998</v>
      </c>
      <c r="E269" s="10" t="s">
        <v>17</v>
      </c>
      <c r="F269" s="10" t="s">
        <v>29</v>
      </c>
      <c r="G269" s="10" t="s">
        <v>169</v>
      </c>
      <c r="H269" s="10" t="s">
        <v>288</v>
      </c>
      <c r="I269" s="10" t="s">
        <v>288</v>
      </c>
      <c r="J269" s="11">
        <v>43261</v>
      </c>
      <c r="K269" s="12">
        <v>0.5</v>
      </c>
      <c r="L269" s="10" t="s">
        <v>21</v>
      </c>
      <c r="M269" s="13">
        <v>1440</v>
      </c>
      <c r="N269" s="13">
        <v>1284</v>
      </c>
      <c r="O269" s="13">
        <v>1031</v>
      </c>
      <c r="P269" s="13">
        <v>253</v>
      </c>
      <c r="Q269" s="13">
        <v>1100</v>
      </c>
    </row>
    <row r="270" spans="1:17" s="14" customFormat="1" hidden="1">
      <c r="A270" s="8">
        <f t="shared" si="8"/>
        <v>2018</v>
      </c>
      <c r="B270" s="8">
        <f t="shared" si="9"/>
        <v>6</v>
      </c>
      <c r="C270" s="14">
        <v>2</v>
      </c>
      <c r="D270" s="9">
        <v>43269.583229837968</v>
      </c>
      <c r="E270" s="10" t="s">
        <v>17</v>
      </c>
      <c r="F270" s="10" t="s">
        <v>31</v>
      </c>
      <c r="G270" s="10" t="s">
        <v>23</v>
      </c>
      <c r="H270" s="10" t="s">
        <v>261</v>
      </c>
      <c r="I270" s="10" t="s">
        <v>261</v>
      </c>
      <c r="J270" s="11">
        <v>43262</v>
      </c>
      <c r="K270" s="12">
        <v>0.75</v>
      </c>
      <c r="L270" s="10" t="s">
        <v>121</v>
      </c>
      <c r="M270" s="13">
        <v>150</v>
      </c>
      <c r="N270" s="13">
        <v>120</v>
      </c>
      <c r="O270" s="13">
        <v>0</v>
      </c>
      <c r="P270" s="13">
        <v>120</v>
      </c>
      <c r="Q270" s="13">
        <v>118</v>
      </c>
    </row>
    <row r="271" spans="1:17" s="14" customFormat="1" hidden="1">
      <c r="A271" s="8">
        <f t="shared" si="8"/>
        <v>2018</v>
      </c>
      <c r="B271" s="8">
        <f t="shared" si="9"/>
        <v>6</v>
      </c>
      <c r="C271" s="14">
        <v>2</v>
      </c>
      <c r="D271" s="9">
        <v>43266.657135578702</v>
      </c>
      <c r="E271" s="10" t="s">
        <v>17</v>
      </c>
      <c r="F271" s="10" t="s">
        <v>171</v>
      </c>
      <c r="G271" s="10" t="s">
        <v>46</v>
      </c>
      <c r="H271" s="10" t="s">
        <v>289</v>
      </c>
      <c r="I271" s="10" t="s">
        <v>289</v>
      </c>
      <c r="J271" s="11">
        <v>43264</v>
      </c>
      <c r="K271" s="12">
        <v>0.75</v>
      </c>
      <c r="L271" s="10" t="s">
        <v>48</v>
      </c>
      <c r="M271" s="13">
        <v>200</v>
      </c>
      <c r="N271" s="13">
        <v>14</v>
      </c>
      <c r="O271" s="13">
        <v>0</v>
      </c>
      <c r="P271" s="13">
        <v>14</v>
      </c>
      <c r="Q271" s="13">
        <v>14</v>
      </c>
    </row>
    <row r="272" spans="1:17" s="14" customFormat="1" hidden="1">
      <c r="A272" s="8">
        <f t="shared" si="8"/>
        <v>2018</v>
      </c>
      <c r="B272" s="8">
        <f t="shared" si="9"/>
        <v>6</v>
      </c>
      <c r="C272" s="14">
        <v>2</v>
      </c>
      <c r="D272" s="9">
        <v>43271.680577407409</v>
      </c>
      <c r="E272" s="10" t="s">
        <v>17</v>
      </c>
      <c r="F272" s="10" t="s">
        <v>60</v>
      </c>
      <c r="G272" s="10" t="s">
        <v>155</v>
      </c>
      <c r="H272" s="10" t="s">
        <v>290</v>
      </c>
      <c r="I272" s="10" t="s">
        <v>290</v>
      </c>
      <c r="J272" s="11">
        <v>43264</v>
      </c>
      <c r="K272" s="12">
        <v>0.58333333333575865</v>
      </c>
      <c r="L272" s="10" t="s">
        <v>48</v>
      </c>
      <c r="M272" s="13">
        <v>200</v>
      </c>
      <c r="N272" s="13">
        <v>31</v>
      </c>
      <c r="O272" s="13">
        <v>0</v>
      </c>
      <c r="P272" s="13">
        <v>31</v>
      </c>
      <c r="Q272" s="13">
        <v>31</v>
      </c>
    </row>
    <row r="273" spans="1:17" s="14" customFormat="1" hidden="1">
      <c r="A273" s="8">
        <f t="shared" si="8"/>
        <v>2018</v>
      </c>
      <c r="B273" s="8">
        <f t="shared" si="9"/>
        <v>6</v>
      </c>
      <c r="C273" s="14">
        <v>2</v>
      </c>
      <c r="D273" s="9">
        <v>43269.584794050927</v>
      </c>
      <c r="E273" s="10" t="s">
        <v>17</v>
      </c>
      <c r="F273" s="10" t="s">
        <v>45</v>
      </c>
      <c r="G273" s="10" t="s">
        <v>46</v>
      </c>
      <c r="H273" s="10" t="s">
        <v>291</v>
      </c>
      <c r="I273" s="10" t="s">
        <v>292</v>
      </c>
      <c r="J273" s="11">
        <v>43265</v>
      </c>
      <c r="K273" s="12">
        <v>0.83333333333575865</v>
      </c>
      <c r="L273" s="10" t="s">
        <v>48</v>
      </c>
      <c r="M273" s="13">
        <v>200</v>
      </c>
      <c r="N273" s="13">
        <v>191</v>
      </c>
      <c r="O273" s="13">
        <v>151</v>
      </c>
      <c r="P273" s="13">
        <v>40</v>
      </c>
      <c r="Q273" s="13">
        <v>150</v>
      </c>
    </row>
    <row r="274" spans="1:17" s="14" customFormat="1" hidden="1">
      <c r="A274" s="8">
        <f t="shared" si="8"/>
        <v>2018</v>
      </c>
      <c r="B274" s="8">
        <f t="shared" si="9"/>
        <v>6</v>
      </c>
      <c r="C274" s="14">
        <v>2</v>
      </c>
      <c r="D274" s="9">
        <v>43269.586584583332</v>
      </c>
      <c r="E274" s="10" t="s">
        <v>17</v>
      </c>
      <c r="F274" s="10" t="s">
        <v>57</v>
      </c>
      <c r="G274" s="10" t="s">
        <v>293</v>
      </c>
      <c r="H274" s="10" t="s">
        <v>294</v>
      </c>
      <c r="I274" s="10" t="s">
        <v>294</v>
      </c>
      <c r="J274" s="11">
        <v>43266</v>
      </c>
      <c r="K274" s="12">
        <v>0.83333333333575865</v>
      </c>
      <c r="L274" s="10" t="s">
        <v>21</v>
      </c>
      <c r="M274" s="13">
        <v>1440</v>
      </c>
      <c r="N274" s="13">
        <v>1319</v>
      </c>
      <c r="O274" s="13">
        <f>645+381</f>
        <v>1026</v>
      </c>
      <c r="P274" s="13">
        <v>293</v>
      </c>
      <c r="Q274" s="13">
        <v>1090</v>
      </c>
    </row>
    <row r="275" spans="1:17" s="14" customFormat="1" hidden="1">
      <c r="A275" s="8">
        <f t="shared" si="8"/>
        <v>2018</v>
      </c>
      <c r="B275" s="8">
        <f t="shared" si="9"/>
        <v>6</v>
      </c>
      <c r="C275" s="14">
        <v>2</v>
      </c>
      <c r="D275" s="9">
        <v>43269.597779699077</v>
      </c>
      <c r="E275" s="10" t="s">
        <v>17</v>
      </c>
      <c r="F275" s="10" t="s">
        <v>40</v>
      </c>
      <c r="G275" s="10" t="s">
        <v>295</v>
      </c>
      <c r="H275" s="10" t="s">
        <v>296</v>
      </c>
      <c r="I275" s="10" t="s">
        <v>296</v>
      </c>
      <c r="J275" s="11">
        <v>43267</v>
      </c>
      <c r="K275" s="12">
        <v>0.70833333333575865</v>
      </c>
      <c r="L275" s="10" t="s">
        <v>48</v>
      </c>
      <c r="M275" s="13">
        <v>200</v>
      </c>
      <c r="N275" s="13">
        <v>150</v>
      </c>
      <c r="O275" s="13">
        <v>0</v>
      </c>
      <c r="P275" s="13">
        <v>150</v>
      </c>
      <c r="Q275" s="13">
        <v>145</v>
      </c>
    </row>
    <row r="276" spans="1:17" s="14" customFormat="1" hidden="1">
      <c r="A276" s="8">
        <f t="shared" si="8"/>
        <v>2018</v>
      </c>
      <c r="B276" s="8">
        <f t="shared" si="9"/>
        <v>6</v>
      </c>
      <c r="C276" s="14">
        <v>2</v>
      </c>
      <c r="D276" s="9">
        <v>43269.593011203702</v>
      </c>
      <c r="E276" s="10" t="s">
        <v>34</v>
      </c>
      <c r="F276" s="10" t="s">
        <v>35</v>
      </c>
      <c r="G276" s="10" t="s">
        <v>124</v>
      </c>
      <c r="H276" s="10" t="s">
        <v>297</v>
      </c>
      <c r="I276" s="10" t="s">
        <v>297</v>
      </c>
      <c r="J276" s="11">
        <v>43267</v>
      </c>
      <c r="K276" s="12">
        <v>0.45833333333575865</v>
      </c>
      <c r="L276" s="10" t="s">
        <v>21</v>
      </c>
      <c r="M276" s="13">
        <v>1523</v>
      </c>
      <c r="N276" s="13">
        <v>566</v>
      </c>
      <c r="O276" s="13">
        <v>0</v>
      </c>
      <c r="P276" s="13">
        <v>566</v>
      </c>
      <c r="Q276" s="13">
        <v>219</v>
      </c>
    </row>
    <row r="277" spans="1:17" s="14" customFormat="1" hidden="1">
      <c r="A277" s="8">
        <f t="shared" si="8"/>
        <v>2018</v>
      </c>
      <c r="B277" s="8">
        <f t="shared" si="9"/>
        <v>6</v>
      </c>
      <c r="C277" s="14">
        <v>2</v>
      </c>
      <c r="D277" s="9">
        <v>43271.682609687501</v>
      </c>
      <c r="E277" s="10" t="s">
        <v>17</v>
      </c>
      <c r="F277" s="10" t="s">
        <v>60</v>
      </c>
      <c r="G277" s="10" t="s">
        <v>155</v>
      </c>
      <c r="H277" s="10" t="s">
        <v>298</v>
      </c>
      <c r="I277" s="10" t="s">
        <v>298</v>
      </c>
      <c r="J277" s="11">
        <v>43267</v>
      </c>
      <c r="K277" s="12">
        <v>0.5</v>
      </c>
      <c r="L277" s="10" t="s">
        <v>48</v>
      </c>
      <c r="M277" s="13">
        <v>200</v>
      </c>
      <c r="N277" s="13" t="s">
        <v>189</v>
      </c>
      <c r="O277" s="13" t="s">
        <v>189</v>
      </c>
      <c r="P277" s="13" t="s">
        <v>189</v>
      </c>
      <c r="Q277" s="13" t="s">
        <v>189</v>
      </c>
    </row>
    <row r="278" spans="1:17" s="14" customFormat="1" hidden="1">
      <c r="A278" s="8">
        <f t="shared" si="8"/>
        <v>2018</v>
      </c>
      <c r="B278" s="8">
        <f t="shared" si="9"/>
        <v>6</v>
      </c>
      <c r="C278" s="14">
        <v>2</v>
      </c>
      <c r="D278" s="9">
        <v>43269.651651863431</v>
      </c>
      <c r="E278" s="10" t="s">
        <v>17</v>
      </c>
      <c r="F278" s="10" t="s">
        <v>29</v>
      </c>
      <c r="G278" s="10" t="s">
        <v>299</v>
      </c>
      <c r="H278" s="10" t="s">
        <v>300</v>
      </c>
      <c r="I278" s="10" t="s">
        <v>300</v>
      </c>
      <c r="J278" s="11">
        <v>43268</v>
      </c>
      <c r="K278" s="12">
        <v>0.5</v>
      </c>
      <c r="L278" s="10" t="s">
        <v>21</v>
      </c>
      <c r="M278" s="13">
        <v>1440</v>
      </c>
      <c r="N278" s="13">
        <v>817</v>
      </c>
      <c r="O278" s="13">
        <f>817-241</f>
        <v>576</v>
      </c>
      <c r="P278" s="13">
        <v>241</v>
      </c>
      <c r="Q278" s="13">
        <v>569</v>
      </c>
    </row>
    <row r="279" spans="1:17" s="14" customFormat="1" hidden="1">
      <c r="A279" s="8">
        <f t="shared" si="8"/>
        <v>2018</v>
      </c>
      <c r="B279" s="8">
        <f t="shared" si="9"/>
        <v>6</v>
      </c>
      <c r="C279" s="14">
        <v>2</v>
      </c>
      <c r="D279" s="9">
        <v>43269.653563506945</v>
      </c>
      <c r="E279" s="10" t="s">
        <v>17</v>
      </c>
      <c r="F279" s="10" t="s">
        <v>57</v>
      </c>
      <c r="G279" s="10" t="s">
        <v>293</v>
      </c>
      <c r="H279" s="10" t="s">
        <v>294</v>
      </c>
      <c r="I279" s="10" t="s">
        <v>294</v>
      </c>
      <c r="J279" s="11">
        <v>43268</v>
      </c>
      <c r="K279" s="12">
        <v>0.75</v>
      </c>
      <c r="L279" s="10" t="s">
        <v>21</v>
      </c>
      <c r="M279" s="13">
        <v>1440</v>
      </c>
      <c r="N279" s="13">
        <v>1349</v>
      </c>
      <c r="O279" s="13">
        <f>363+777</f>
        <v>1140</v>
      </c>
      <c r="P279" s="13">
        <v>209</v>
      </c>
      <c r="Q279" s="13">
        <v>1029</v>
      </c>
    </row>
    <row r="280" spans="1:17" s="14" customFormat="1" hidden="1">
      <c r="A280" s="8">
        <f t="shared" si="8"/>
        <v>2018</v>
      </c>
      <c r="B280" s="8">
        <f t="shared" si="9"/>
        <v>6</v>
      </c>
      <c r="C280" s="14">
        <v>2</v>
      </c>
      <c r="D280" s="9">
        <v>43276.678494363427</v>
      </c>
      <c r="E280" s="10" t="s">
        <v>17</v>
      </c>
      <c r="F280" s="10" t="s">
        <v>31</v>
      </c>
      <c r="G280" s="10" t="s">
        <v>155</v>
      </c>
      <c r="H280" s="10" t="s">
        <v>243</v>
      </c>
      <c r="I280" s="10" t="s">
        <v>243</v>
      </c>
      <c r="J280" s="11">
        <v>43269</v>
      </c>
      <c r="K280" s="12">
        <v>0.75</v>
      </c>
      <c r="L280" s="10" t="s">
        <v>121</v>
      </c>
      <c r="M280" s="13">
        <v>150</v>
      </c>
      <c r="N280" s="13">
        <v>120</v>
      </c>
      <c r="O280" s="13">
        <v>0</v>
      </c>
      <c r="P280" s="13">
        <v>120</v>
      </c>
      <c r="Q280" s="13">
        <v>120</v>
      </c>
    </row>
    <row r="281" spans="1:17" s="14" customFormat="1" hidden="1">
      <c r="A281" s="8">
        <f t="shared" si="8"/>
        <v>2018</v>
      </c>
      <c r="B281" s="8">
        <f t="shared" si="9"/>
        <v>6</v>
      </c>
      <c r="C281" s="14">
        <v>2</v>
      </c>
      <c r="D281" s="9">
        <v>43276.681845300925</v>
      </c>
      <c r="E281" s="10" t="s">
        <v>17</v>
      </c>
      <c r="F281" s="10" t="s">
        <v>60</v>
      </c>
      <c r="G281" s="10" t="s">
        <v>155</v>
      </c>
      <c r="H281" s="10" t="s">
        <v>301</v>
      </c>
      <c r="I281" s="10" t="s">
        <v>302</v>
      </c>
      <c r="J281" s="11">
        <v>43270</v>
      </c>
      <c r="K281" s="12">
        <v>0.58333333333575865</v>
      </c>
      <c r="L281" s="10" t="s">
        <v>48</v>
      </c>
      <c r="M281" s="13">
        <v>200</v>
      </c>
      <c r="N281" s="13">
        <v>58</v>
      </c>
      <c r="O281" s="13">
        <v>0</v>
      </c>
      <c r="P281" s="13">
        <v>58</v>
      </c>
      <c r="Q281" s="13">
        <v>58</v>
      </c>
    </row>
    <row r="282" spans="1:17" s="14" customFormat="1" hidden="1">
      <c r="A282" s="8">
        <f t="shared" si="8"/>
        <v>2018</v>
      </c>
      <c r="B282" s="8">
        <f t="shared" si="9"/>
        <v>6</v>
      </c>
      <c r="C282" s="14">
        <v>2</v>
      </c>
      <c r="D282" s="9">
        <v>43276.715941979171</v>
      </c>
      <c r="E282" s="10" t="s">
        <v>17</v>
      </c>
      <c r="F282" s="10" t="s">
        <v>57</v>
      </c>
      <c r="G282" s="10" t="s">
        <v>293</v>
      </c>
      <c r="H282" s="10" t="s">
        <v>294</v>
      </c>
      <c r="I282" s="10" t="s">
        <v>294</v>
      </c>
      <c r="J282" s="11">
        <v>43270</v>
      </c>
      <c r="K282" s="12">
        <v>0.83333333333575865</v>
      </c>
      <c r="L282" s="10" t="s">
        <v>21</v>
      </c>
      <c r="M282" s="13">
        <v>1440</v>
      </c>
      <c r="N282" s="13">
        <v>1139</v>
      </c>
      <c r="O282" s="13">
        <v>640</v>
      </c>
      <c r="P282" s="13">
        <v>499</v>
      </c>
      <c r="Q282" s="13">
        <v>944</v>
      </c>
    </row>
    <row r="283" spans="1:17" s="14" customFormat="1" hidden="1">
      <c r="A283" s="8">
        <f t="shared" si="8"/>
        <v>2018</v>
      </c>
      <c r="B283" s="8">
        <f t="shared" si="9"/>
        <v>6</v>
      </c>
      <c r="C283" s="14">
        <v>2</v>
      </c>
      <c r="D283" s="9">
        <v>43276.692808888889</v>
      </c>
      <c r="E283" s="10" t="s">
        <v>17</v>
      </c>
      <c r="F283" s="10" t="s">
        <v>60</v>
      </c>
      <c r="G283" s="10" t="s">
        <v>155</v>
      </c>
      <c r="H283" s="10" t="s">
        <v>303</v>
      </c>
      <c r="I283" s="10" t="s">
        <v>303</v>
      </c>
      <c r="J283" s="11">
        <v>43271</v>
      </c>
      <c r="K283" s="12">
        <v>0.79166666666424135</v>
      </c>
      <c r="L283" s="10" t="s">
        <v>48</v>
      </c>
      <c r="M283" s="13">
        <v>200</v>
      </c>
      <c r="N283" s="13">
        <v>200</v>
      </c>
      <c r="O283" s="13">
        <v>0</v>
      </c>
      <c r="P283" s="13">
        <v>200</v>
      </c>
      <c r="Q283" s="13">
        <v>200</v>
      </c>
    </row>
    <row r="284" spans="1:17" s="14" customFormat="1" hidden="1">
      <c r="A284" s="8">
        <f t="shared" si="8"/>
        <v>2018</v>
      </c>
      <c r="B284" s="8">
        <f t="shared" si="9"/>
        <v>6</v>
      </c>
      <c r="C284" s="14">
        <v>2</v>
      </c>
      <c r="D284" s="9">
        <v>43276.685646550926</v>
      </c>
      <c r="E284" s="10" t="s">
        <v>17</v>
      </c>
      <c r="F284" s="10" t="s">
        <v>60</v>
      </c>
      <c r="G284" s="10" t="s">
        <v>155</v>
      </c>
      <c r="H284" s="10" t="s">
        <v>304</v>
      </c>
      <c r="I284" s="10" t="s">
        <v>304</v>
      </c>
      <c r="J284" s="11">
        <v>43271</v>
      </c>
      <c r="K284" s="12">
        <v>0.58333333333575865</v>
      </c>
      <c r="L284" s="10" t="s">
        <v>48</v>
      </c>
      <c r="M284" s="13">
        <v>200</v>
      </c>
      <c r="N284" s="13">
        <v>14</v>
      </c>
      <c r="O284" s="13">
        <v>0</v>
      </c>
      <c r="P284" s="13">
        <v>14</v>
      </c>
      <c r="Q284" s="13">
        <v>14</v>
      </c>
    </row>
    <row r="285" spans="1:17" s="14" customFormat="1" hidden="1">
      <c r="A285" s="8">
        <f t="shared" si="8"/>
        <v>2018</v>
      </c>
      <c r="B285" s="8">
        <f t="shared" si="9"/>
        <v>6</v>
      </c>
      <c r="C285" s="14">
        <v>2</v>
      </c>
      <c r="D285" s="9">
        <v>43276.72651197917</v>
      </c>
      <c r="E285" s="10" t="s">
        <v>17</v>
      </c>
      <c r="F285" s="10" t="s">
        <v>69</v>
      </c>
      <c r="G285" s="10" t="s">
        <v>305</v>
      </c>
      <c r="H285" s="10" t="s">
        <v>306</v>
      </c>
      <c r="I285" s="10" t="s">
        <v>306</v>
      </c>
      <c r="J285" s="11">
        <v>43271</v>
      </c>
      <c r="K285" s="12">
        <v>0.75</v>
      </c>
      <c r="L285" s="10" t="s">
        <v>48</v>
      </c>
      <c r="M285" s="13">
        <v>200</v>
      </c>
      <c r="N285" s="13">
        <v>147</v>
      </c>
      <c r="O285" s="13">
        <v>0</v>
      </c>
      <c r="P285" s="13">
        <v>147</v>
      </c>
      <c r="Q285" s="13">
        <v>140</v>
      </c>
    </row>
    <row r="286" spans="1:17" s="14" customFormat="1" hidden="1">
      <c r="A286" s="8">
        <f t="shared" si="8"/>
        <v>2018</v>
      </c>
      <c r="B286" s="8">
        <f t="shared" si="9"/>
        <v>6</v>
      </c>
      <c r="C286" s="14">
        <v>2</v>
      </c>
      <c r="D286" s="9">
        <v>43276.693738344911</v>
      </c>
      <c r="E286" s="10" t="s">
        <v>17</v>
      </c>
      <c r="F286" s="10" t="s">
        <v>60</v>
      </c>
      <c r="G286" s="10" t="s">
        <v>155</v>
      </c>
      <c r="H286" s="10" t="s">
        <v>307</v>
      </c>
      <c r="I286" s="10" t="s">
        <v>308</v>
      </c>
      <c r="J286" s="11">
        <v>43272</v>
      </c>
      <c r="K286" s="12">
        <v>0.75</v>
      </c>
      <c r="L286" s="10" t="s">
        <v>48</v>
      </c>
      <c r="M286" s="13">
        <v>200</v>
      </c>
      <c r="N286" s="13">
        <v>117</v>
      </c>
      <c r="O286" s="13">
        <v>0</v>
      </c>
      <c r="P286" s="13">
        <v>117</v>
      </c>
      <c r="Q286" s="13">
        <v>117</v>
      </c>
    </row>
    <row r="287" spans="1:17" s="14" customFormat="1" hidden="1">
      <c r="A287" s="8">
        <f t="shared" si="8"/>
        <v>2018</v>
      </c>
      <c r="B287" s="8">
        <f t="shared" si="9"/>
        <v>6</v>
      </c>
      <c r="C287" s="14">
        <v>2</v>
      </c>
      <c r="D287" s="9">
        <v>43276.716838749999</v>
      </c>
      <c r="E287" s="10" t="s">
        <v>17</v>
      </c>
      <c r="F287" s="10" t="s">
        <v>57</v>
      </c>
      <c r="G287" s="10" t="s">
        <v>293</v>
      </c>
      <c r="H287" s="10" t="s">
        <v>294</v>
      </c>
      <c r="I287" s="10" t="s">
        <v>294</v>
      </c>
      <c r="J287" s="11">
        <v>43272</v>
      </c>
      <c r="K287" s="12">
        <v>0.83333333333575865</v>
      </c>
      <c r="L287" s="10" t="s">
        <v>21</v>
      </c>
      <c r="M287" s="13">
        <v>1440</v>
      </c>
      <c r="N287" s="13">
        <v>1339</v>
      </c>
      <c r="O287" s="13">
        <f>487+550</f>
        <v>1037</v>
      </c>
      <c r="P287" s="13">
        <v>302</v>
      </c>
      <c r="Q287" s="13">
        <v>1093</v>
      </c>
    </row>
    <row r="288" spans="1:17" s="14" customFormat="1" hidden="1">
      <c r="A288" s="8">
        <f t="shared" si="8"/>
        <v>2018</v>
      </c>
      <c r="B288" s="8">
        <f t="shared" si="9"/>
        <v>6</v>
      </c>
      <c r="C288" s="14">
        <v>2</v>
      </c>
      <c r="D288" s="9">
        <v>43276.699608229166</v>
      </c>
      <c r="E288" s="10" t="s">
        <v>17</v>
      </c>
      <c r="F288" s="10" t="s">
        <v>60</v>
      </c>
      <c r="G288" s="10" t="s">
        <v>155</v>
      </c>
      <c r="H288" s="10" t="s">
        <v>309</v>
      </c>
      <c r="I288" s="10" t="s">
        <v>309</v>
      </c>
      <c r="J288" s="11">
        <v>43274</v>
      </c>
      <c r="K288" s="12">
        <v>0.75</v>
      </c>
      <c r="L288" s="10" t="s">
        <v>48</v>
      </c>
      <c r="M288" s="13">
        <v>200</v>
      </c>
      <c r="N288" s="13">
        <v>95</v>
      </c>
      <c r="O288" s="13">
        <v>0</v>
      </c>
      <c r="P288" s="13">
        <v>95</v>
      </c>
      <c r="Q288" s="13">
        <v>95</v>
      </c>
    </row>
    <row r="289" spans="1:17" s="14" customFormat="1" hidden="1">
      <c r="A289" s="8">
        <f t="shared" si="8"/>
        <v>2018</v>
      </c>
      <c r="B289" s="8">
        <f t="shared" si="9"/>
        <v>6</v>
      </c>
      <c r="C289" s="14">
        <v>2</v>
      </c>
      <c r="D289" s="9">
        <v>43276.718093194446</v>
      </c>
      <c r="E289" s="10" t="s">
        <v>17</v>
      </c>
      <c r="F289" s="10" t="s">
        <v>57</v>
      </c>
      <c r="G289" s="10" t="s">
        <v>293</v>
      </c>
      <c r="H289" s="10" t="s">
        <v>294</v>
      </c>
      <c r="I289" s="10" t="s">
        <v>294</v>
      </c>
      <c r="J289" s="11">
        <v>43274</v>
      </c>
      <c r="K289" s="12">
        <v>0.83333333333575865</v>
      </c>
      <c r="L289" s="10" t="s">
        <v>21</v>
      </c>
      <c r="M289" s="13">
        <v>1440</v>
      </c>
      <c r="N289" s="13">
        <v>1433</v>
      </c>
      <c r="O289" s="13">
        <f>638+466</f>
        <v>1104</v>
      </c>
      <c r="P289" s="13">
        <v>329</v>
      </c>
      <c r="Q289" s="13">
        <v>1051</v>
      </c>
    </row>
    <row r="290" spans="1:17" s="14" customFormat="1" hidden="1">
      <c r="A290" s="8">
        <f t="shared" si="8"/>
        <v>2018</v>
      </c>
      <c r="B290" s="8">
        <f t="shared" si="9"/>
        <v>6</v>
      </c>
      <c r="C290" s="14">
        <v>2</v>
      </c>
      <c r="D290" s="9">
        <v>43283.609759513885</v>
      </c>
      <c r="E290" s="10" t="s">
        <v>17</v>
      </c>
      <c r="F290" s="10" t="s">
        <v>31</v>
      </c>
      <c r="G290" s="10" t="s">
        <v>155</v>
      </c>
      <c r="H290" s="10" t="s">
        <v>310</v>
      </c>
      <c r="I290" s="10" t="s">
        <v>310</v>
      </c>
      <c r="J290" s="11">
        <v>43276</v>
      </c>
      <c r="K290" s="12">
        <v>0.75</v>
      </c>
      <c r="L290" s="10" t="s">
        <v>121</v>
      </c>
      <c r="M290" s="13">
        <v>150</v>
      </c>
      <c r="N290" s="13">
        <v>130</v>
      </c>
      <c r="O290" s="13">
        <v>0</v>
      </c>
      <c r="P290" s="13">
        <v>130</v>
      </c>
      <c r="Q290" s="13">
        <v>126</v>
      </c>
    </row>
    <row r="291" spans="1:17" s="14" customFormat="1" hidden="1">
      <c r="A291" s="8">
        <f t="shared" si="8"/>
        <v>2018</v>
      </c>
      <c r="B291" s="8">
        <f t="shared" si="9"/>
        <v>6</v>
      </c>
      <c r="C291" s="14">
        <v>2</v>
      </c>
      <c r="D291" s="9">
        <v>43283.608954351846</v>
      </c>
      <c r="E291" s="10" t="s">
        <v>17</v>
      </c>
      <c r="F291" s="10" t="s">
        <v>57</v>
      </c>
      <c r="G291" s="10" t="s">
        <v>293</v>
      </c>
      <c r="H291" s="10" t="s">
        <v>294</v>
      </c>
      <c r="I291" s="10" t="s">
        <v>294</v>
      </c>
      <c r="J291" s="11">
        <v>43276</v>
      </c>
      <c r="K291" s="12">
        <v>0.83333333333575865</v>
      </c>
      <c r="L291" s="10" t="s">
        <v>21</v>
      </c>
      <c r="M291" s="13">
        <v>1440</v>
      </c>
      <c r="N291" s="13">
        <v>1393</v>
      </c>
      <c r="O291" s="13">
        <v>1030</v>
      </c>
      <c r="P291" s="13">
        <v>363</v>
      </c>
      <c r="Q291" s="13">
        <v>1230</v>
      </c>
    </row>
    <row r="292" spans="1:17" s="14" customFormat="1" hidden="1">
      <c r="A292" s="8">
        <f t="shared" si="8"/>
        <v>2018</v>
      </c>
      <c r="B292" s="8">
        <f t="shared" si="9"/>
        <v>6</v>
      </c>
      <c r="C292" s="14">
        <v>2</v>
      </c>
      <c r="D292" s="9">
        <v>43283.610687916662</v>
      </c>
      <c r="E292" s="10" t="s">
        <v>17</v>
      </c>
      <c r="F292" s="10" t="s">
        <v>45</v>
      </c>
      <c r="G292" s="10" t="s">
        <v>46</v>
      </c>
      <c r="H292" s="10" t="s">
        <v>311</v>
      </c>
      <c r="I292" s="10" t="s">
        <v>311</v>
      </c>
      <c r="J292" s="11">
        <v>43279</v>
      </c>
      <c r="K292" s="12">
        <v>0.83333333333575865</v>
      </c>
      <c r="L292" s="10" t="s">
        <v>48</v>
      </c>
      <c r="M292" s="13">
        <v>200</v>
      </c>
      <c r="N292" s="13">
        <v>166</v>
      </c>
      <c r="O292" s="13">
        <v>127</v>
      </c>
      <c r="P292" s="13">
        <v>39</v>
      </c>
      <c r="Q292" s="13">
        <v>142</v>
      </c>
    </row>
    <row r="293" spans="1:17" s="14" customFormat="1" hidden="1">
      <c r="A293" s="8">
        <f t="shared" si="8"/>
        <v>2018</v>
      </c>
      <c r="B293" s="8">
        <f t="shared" si="9"/>
        <v>6</v>
      </c>
      <c r="C293" s="14">
        <v>2</v>
      </c>
      <c r="D293" s="9">
        <v>43283.61412017361</v>
      </c>
      <c r="E293" s="10" t="s">
        <v>17</v>
      </c>
      <c r="F293" s="10" t="s">
        <v>18</v>
      </c>
      <c r="G293" s="10" t="s">
        <v>19</v>
      </c>
      <c r="H293" s="10" t="s">
        <v>312</v>
      </c>
      <c r="I293" s="10" t="s">
        <v>312</v>
      </c>
      <c r="J293" s="11">
        <v>43280</v>
      </c>
      <c r="K293" s="12">
        <v>0.83333333333575865</v>
      </c>
      <c r="L293" s="10" t="s">
        <v>21</v>
      </c>
      <c r="M293" s="13">
        <v>1440</v>
      </c>
      <c r="N293" s="13">
        <v>1065</v>
      </c>
      <c r="O293" s="13">
        <v>758</v>
      </c>
      <c r="P293" s="13">
        <v>307</v>
      </c>
      <c r="Q293" s="13">
        <v>915</v>
      </c>
    </row>
    <row r="294" spans="1:17" s="14" customFormat="1" hidden="1">
      <c r="A294" s="8">
        <f t="shared" si="8"/>
        <v>2018</v>
      </c>
      <c r="B294" s="8">
        <f t="shared" si="9"/>
        <v>6</v>
      </c>
      <c r="C294" s="14">
        <v>2</v>
      </c>
      <c r="D294" s="9">
        <v>43283.614750046298</v>
      </c>
      <c r="E294" s="10" t="s">
        <v>17</v>
      </c>
      <c r="F294" s="10" t="s">
        <v>18</v>
      </c>
      <c r="G294" s="10" t="s">
        <v>19</v>
      </c>
      <c r="H294" s="10" t="s">
        <v>312</v>
      </c>
      <c r="I294" s="10" t="s">
        <v>312</v>
      </c>
      <c r="J294" s="11">
        <v>43281</v>
      </c>
      <c r="K294" s="12">
        <v>0.6875</v>
      </c>
      <c r="L294" s="10" t="s">
        <v>21</v>
      </c>
      <c r="M294" s="13">
        <v>1440</v>
      </c>
      <c r="N294" s="13">
        <v>1346</v>
      </c>
      <c r="O294" s="13">
        <v>1059</v>
      </c>
      <c r="P294" s="13">
        <v>287</v>
      </c>
      <c r="Q294" s="13">
        <v>1189</v>
      </c>
    </row>
    <row r="295" spans="1:17" s="14" customFormat="1" hidden="1">
      <c r="A295" s="8">
        <f t="shared" si="8"/>
        <v>2018</v>
      </c>
      <c r="B295" s="8">
        <f t="shared" si="9"/>
        <v>6</v>
      </c>
      <c r="C295" s="14">
        <v>2</v>
      </c>
      <c r="D295" s="9">
        <v>43283.651910844907</v>
      </c>
      <c r="E295" s="10" t="s">
        <v>17</v>
      </c>
      <c r="F295" s="10" t="s">
        <v>60</v>
      </c>
      <c r="G295" s="10" t="s">
        <v>155</v>
      </c>
      <c r="H295" s="10" t="s">
        <v>185</v>
      </c>
      <c r="I295" s="10" t="s">
        <v>185</v>
      </c>
      <c r="J295" s="11">
        <v>43281</v>
      </c>
      <c r="K295" s="12">
        <v>0.5</v>
      </c>
      <c r="L295" s="10" t="s">
        <v>48</v>
      </c>
      <c r="M295" s="13">
        <v>200</v>
      </c>
      <c r="N295" s="13">
        <v>115</v>
      </c>
      <c r="O295" s="13">
        <v>0</v>
      </c>
      <c r="P295" s="13">
        <v>115</v>
      </c>
      <c r="Q295" s="13">
        <v>115</v>
      </c>
    </row>
    <row r="296" spans="1:17" s="14" customFormat="1" hidden="1">
      <c r="A296" s="8">
        <f t="shared" si="8"/>
        <v>2018</v>
      </c>
      <c r="B296" s="8">
        <f t="shared" si="9"/>
        <v>7</v>
      </c>
      <c r="C296" s="14">
        <v>3</v>
      </c>
      <c r="D296" s="9">
        <v>43283.620646307871</v>
      </c>
      <c r="E296" s="10" t="s">
        <v>17</v>
      </c>
      <c r="F296" s="10" t="s">
        <v>29</v>
      </c>
      <c r="G296" s="10" t="s">
        <v>176</v>
      </c>
      <c r="H296" s="10" t="s">
        <v>30</v>
      </c>
      <c r="I296" s="10" t="s">
        <v>30</v>
      </c>
      <c r="J296" s="11">
        <v>43282</v>
      </c>
      <c r="K296" s="12">
        <v>0.5</v>
      </c>
      <c r="L296" s="10" t="s">
        <v>21</v>
      </c>
      <c r="M296" s="13">
        <v>1440</v>
      </c>
      <c r="N296" s="13">
        <v>1399</v>
      </c>
      <c r="O296" s="13">
        <v>865</v>
      </c>
      <c r="P296" s="13">
        <v>534</v>
      </c>
      <c r="Q296" s="13">
        <v>1155</v>
      </c>
    </row>
    <row r="297" spans="1:17" s="14" customFormat="1" hidden="1">
      <c r="A297" s="8">
        <f t="shared" si="8"/>
        <v>2018</v>
      </c>
      <c r="B297" s="8">
        <f t="shared" si="9"/>
        <v>7</v>
      </c>
      <c r="C297" s="14">
        <v>3</v>
      </c>
      <c r="D297" s="9">
        <v>43318.676693807865</v>
      </c>
      <c r="E297" s="10" t="s">
        <v>17</v>
      </c>
      <c r="F297" s="10" t="s">
        <v>60</v>
      </c>
      <c r="G297" s="10" t="s">
        <v>61</v>
      </c>
      <c r="H297" s="10" t="s">
        <v>313</v>
      </c>
      <c r="I297" s="10" t="s">
        <v>314</v>
      </c>
      <c r="J297" s="11">
        <v>43284</v>
      </c>
      <c r="K297" s="12">
        <v>0.375</v>
      </c>
      <c r="L297" s="10" t="s">
        <v>48</v>
      </c>
      <c r="M297" s="13">
        <v>200</v>
      </c>
      <c r="N297" s="13">
        <v>150</v>
      </c>
      <c r="O297" s="13">
        <v>0</v>
      </c>
      <c r="P297" s="13">
        <v>150</v>
      </c>
      <c r="Q297" s="13">
        <v>150</v>
      </c>
    </row>
    <row r="298" spans="1:17" s="14" customFormat="1" hidden="1">
      <c r="A298" s="8">
        <f t="shared" si="8"/>
        <v>2018</v>
      </c>
      <c r="B298" s="8">
        <f t="shared" si="9"/>
        <v>7</v>
      </c>
      <c r="C298" s="14">
        <v>3</v>
      </c>
      <c r="D298" s="9">
        <v>43305.788716493058</v>
      </c>
      <c r="E298" s="10" t="s">
        <v>17</v>
      </c>
      <c r="F298" s="10" t="s">
        <v>171</v>
      </c>
      <c r="G298" s="10" t="s">
        <v>26</v>
      </c>
      <c r="H298" s="10" t="s">
        <v>315</v>
      </c>
      <c r="I298" s="10" t="s">
        <v>314</v>
      </c>
      <c r="J298" s="11">
        <v>43286</v>
      </c>
      <c r="K298" s="12">
        <v>0.75</v>
      </c>
      <c r="L298" s="10" t="s">
        <v>21</v>
      </c>
      <c r="M298" s="13">
        <v>1440</v>
      </c>
      <c r="N298" s="13">
        <v>200</v>
      </c>
      <c r="O298" s="13">
        <v>0</v>
      </c>
      <c r="P298" s="13">
        <v>200</v>
      </c>
      <c r="Q298" s="13">
        <v>200</v>
      </c>
    </row>
    <row r="299" spans="1:17" s="14" customFormat="1" hidden="1">
      <c r="A299" s="8">
        <f t="shared" si="8"/>
        <v>2018</v>
      </c>
      <c r="B299" s="8">
        <f t="shared" si="9"/>
        <v>7</v>
      </c>
      <c r="C299" s="14">
        <v>3</v>
      </c>
      <c r="D299" s="9">
        <v>43291.576584120368</v>
      </c>
      <c r="E299" s="10" t="s">
        <v>17</v>
      </c>
      <c r="F299" s="10" t="s">
        <v>25</v>
      </c>
      <c r="G299" s="10" t="s">
        <v>26</v>
      </c>
      <c r="H299" s="10" t="s">
        <v>316</v>
      </c>
      <c r="I299" s="10" t="s">
        <v>317</v>
      </c>
      <c r="J299" s="11">
        <v>43287</v>
      </c>
      <c r="K299" s="12">
        <v>0.83333333333575865</v>
      </c>
      <c r="L299" s="10" t="s">
        <v>21</v>
      </c>
      <c r="M299" s="13">
        <v>1440</v>
      </c>
      <c r="N299" s="13">
        <v>1058</v>
      </c>
      <c r="O299" s="13">
        <f>473+142</f>
        <v>615</v>
      </c>
      <c r="P299" s="13">
        <v>443</v>
      </c>
      <c r="Q299" s="13">
        <v>849</v>
      </c>
    </row>
    <row r="300" spans="1:17" s="14" customFormat="1" hidden="1">
      <c r="A300" s="8">
        <f t="shared" si="8"/>
        <v>2018</v>
      </c>
      <c r="B300" s="8">
        <f t="shared" si="9"/>
        <v>7</v>
      </c>
      <c r="C300" s="14">
        <v>3</v>
      </c>
      <c r="D300" s="9">
        <v>43308.705490324079</v>
      </c>
      <c r="E300" s="10" t="s">
        <v>34</v>
      </c>
      <c r="F300" s="10" t="s">
        <v>35</v>
      </c>
      <c r="G300" s="10" t="s">
        <v>124</v>
      </c>
      <c r="H300" s="10" t="s">
        <v>318</v>
      </c>
      <c r="I300" s="10" t="s">
        <v>314</v>
      </c>
      <c r="J300" s="11">
        <v>43287</v>
      </c>
      <c r="K300" s="12">
        <v>0.89583333333575865</v>
      </c>
      <c r="L300" s="10" t="s">
        <v>184</v>
      </c>
      <c r="M300" s="13">
        <v>200</v>
      </c>
      <c r="N300" s="13">
        <v>200</v>
      </c>
      <c r="O300" s="13">
        <v>0</v>
      </c>
      <c r="P300" s="13">
        <v>200</v>
      </c>
      <c r="Q300" s="13">
        <v>200</v>
      </c>
    </row>
    <row r="301" spans="1:17" s="14" customFormat="1" hidden="1">
      <c r="A301" s="8">
        <f t="shared" si="8"/>
        <v>2018</v>
      </c>
      <c r="B301" s="8">
        <f t="shared" si="9"/>
        <v>7</v>
      </c>
      <c r="C301" s="14">
        <v>3</v>
      </c>
      <c r="D301" s="9">
        <v>43291.577287777778</v>
      </c>
      <c r="E301" s="10" t="s">
        <v>17</v>
      </c>
      <c r="F301" s="10" t="s">
        <v>25</v>
      </c>
      <c r="G301" s="10" t="s">
        <v>26</v>
      </c>
      <c r="H301" s="10" t="s">
        <v>316</v>
      </c>
      <c r="I301" s="10" t="s">
        <v>317</v>
      </c>
      <c r="J301" s="11">
        <v>43288</v>
      </c>
      <c r="K301" s="12">
        <v>0.83333333333575865</v>
      </c>
      <c r="L301" s="10" t="s">
        <v>21</v>
      </c>
      <c r="M301" s="13">
        <v>1440</v>
      </c>
      <c r="N301" s="13">
        <v>1147</v>
      </c>
      <c r="O301" s="13">
        <f>688+62</f>
        <v>750</v>
      </c>
      <c r="P301" s="13">
        <v>397</v>
      </c>
      <c r="Q301" s="13">
        <v>993</v>
      </c>
    </row>
    <row r="302" spans="1:17" s="14" customFormat="1" hidden="1">
      <c r="A302" s="8">
        <f t="shared" si="8"/>
        <v>2018</v>
      </c>
      <c r="B302" s="8">
        <f t="shared" si="9"/>
        <v>7</v>
      </c>
      <c r="C302" s="14">
        <v>3</v>
      </c>
      <c r="D302" s="9">
        <v>43291.594289016204</v>
      </c>
      <c r="E302" s="10" t="s">
        <v>17</v>
      </c>
      <c r="F302" s="10" t="s">
        <v>25</v>
      </c>
      <c r="G302" s="10" t="s">
        <v>26</v>
      </c>
      <c r="H302" s="10" t="s">
        <v>316</v>
      </c>
      <c r="I302" s="10" t="s">
        <v>317</v>
      </c>
      <c r="J302" s="11">
        <v>43289</v>
      </c>
      <c r="K302" s="12">
        <v>0.75</v>
      </c>
      <c r="L302" s="10" t="s">
        <v>21</v>
      </c>
      <c r="M302" s="13">
        <v>1440</v>
      </c>
      <c r="N302" s="13">
        <v>1255</v>
      </c>
      <c r="O302" s="13">
        <f>52+350</f>
        <v>402</v>
      </c>
      <c r="P302" s="13">
        <v>853</v>
      </c>
      <c r="Q302" s="13">
        <v>1064</v>
      </c>
    </row>
    <row r="303" spans="1:17" s="14" customFormat="1" hidden="1">
      <c r="A303" s="8">
        <f t="shared" si="8"/>
        <v>2018</v>
      </c>
      <c r="B303" s="8">
        <f t="shared" si="9"/>
        <v>7</v>
      </c>
      <c r="C303" s="14">
        <v>3</v>
      </c>
      <c r="D303" s="9">
        <v>43291.578524594908</v>
      </c>
      <c r="E303" s="10" t="s">
        <v>17</v>
      </c>
      <c r="F303" s="10" t="s">
        <v>40</v>
      </c>
      <c r="G303" s="10" t="s">
        <v>23</v>
      </c>
      <c r="H303" s="10" t="s">
        <v>319</v>
      </c>
      <c r="I303" s="10" t="s">
        <v>320</v>
      </c>
      <c r="J303" s="11">
        <v>43289</v>
      </c>
      <c r="K303" s="12">
        <v>0.5</v>
      </c>
      <c r="L303" s="10" t="s">
        <v>21</v>
      </c>
      <c r="M303" s="13">
        <v>1440</v>
      </c>
      <c r="N303" s="13">
        <v>1380</v>
      </c>
      <c r="O303" s="13">
        <v>1093</v>
      </c>
      <c r="P303" s="13">
        <v>287</v>
      </c>
      <c r="Q303" s="13">
        <v>1167</v>
      </c>
    </row>
    <row r="304" spans="1:17" s="14" customFormat="1" hidden="1">
      <c r="A304" s="8">
        <f t="shared" si="8"/>
        <v>2018</v>
      </c>
      <c r="B304" s="8">
        <f t="shared" si="9"/>
        <v>7</v>
      </c>
      <c r="C304" s="14">
        <v>3</v>
      </c>
      <c r="D304" s="9">
        <v>43305.582291608793</v>
      </c>
      <c r="E304" s="10" t="s">
        <v>17</v>
      </c>
      <c r="F304" s="10" t="s">
        <v>25</v>
      </c>
      <c r="G304" s="10" t="s">
        <v>26</v>
      </c>
      <c r="H304" s="10" t="s">
        <v>316</v>
      </c>
      <c r="I304" s="10" t="s">
        <v>317</v>
      </c>
      <c r="J304" s="11">
        <v>43292</v>
      </c>
      <c r="K304" s="12">
        <v>0.83333333333575865</v>
      </c>
      <c r="L304" s="10" t="s">
        <v>21</v>
      </c>
      <c r="M304" s="13">
        <v>1440</v>
      </c>
      <c r="N304" s="13">
        <v>978</v>
      </c>
      <c r="O304" s="13">
        <v>733</v>
      </c>
      <c r="P304" s="13">
        <v>245</v>
      </c>
      <c r="Q304" s="13">
        <v>885</v>
      </c>
    </row>
    <row r="305" spans="1:17" s="14" customFormat="1" hidden="1">
      <c r="A305" s="8">
        <f t="shared" si="8"/>
        <v>2018</v>
      </c>
      <c r="B305" s="8">
        <f t="shared" si="9"/>
        <v>7</v>
      </c>
      <c r="C305" s="14">
        <v>3</v>
      </c>
      <c r="D305" s="9">
        <v>43306.581789340278</v>
      </c>
      <c r="E305" s="10" t="s">
        <v>34</v>
      </c>
      <c r="F305" s="10" t="s">
        <v>35</v>
      </c>
      <c r="G305" s="10" t="s">
        <v>124</v>
      </c>
      <c r="H305" s="10" t="s">
        <v>321</v>
      </c>
      <c r="I305" s="10" t="s">
        <v>314</v>
      </c>
      <c r="J305" s="11">
        <v>43292</v>
      </c>
      <c r="K305" s="12">
        <v>0.375</v>
      </c>
      <c r="L305" s="10" t="s">
        <v>21</v>
      </c>
      <c r="M305" s="13">
        <v>1523</v>
      </c>
      <c r="N305" s="13">
        <v>11</v>
      </c>
      <c r="O305" s="13">
        <v>0</v>
      </c>
      <c r="P305" s="13">
        <v>11</v>
      </c>
      <c r="Q305" s="13">
        <v>11</v>
      </c>
    </row>
    <row r="306" spans="1:17" s="14" customFormat="1" hidden="1">
      <c r="A306" s="8">
        <f t="shared" si="8"/>
        <v>2018</v>
      </c>
      <c r="B306" s="8">
        <f t="shared" si="9"/>
        <v>7</v>
      </c>
      <c r="C306" s="14">
        <v>3</v>
      </c>
      <c r="D306" s="9">
        <v>43305.585502488422</v>
      </c>
      <c r="E306" s="10" t="s">
        <v>17</v>
      </c>
      <c r="F306" s="10" t="s">
        <v>25</v>
      </c>
      <c r="G306" s="10" t="s">
        <v>26</v>
      </c>
      <c r="H306" s="10" t="s">
        <v>316</v>
      </c>
      <c r="I306" s="10" t="s">
        <v>317</v>
      </c>
      <c r="J306" s="11">
        <v>43293</v>
      </c>
      <c r="K306" s="12">
        <v>0.83333333333575865</v>
      </c>
      <c r="L306" s="10" t="s">
        <v>21</v>
      </c>
      <c r="M306" s="13">
        <v>1440</v>
      </c>
      <c r="N306" s="13">
        <v>1093</v>
      </c>
      <c r="O306" s="13">
        <f>670+45</f>
        <v>715</v>
      </c>
      <c r="P306" s="13">
        <v>378</v>
      </c>
      <c r="Q306" s="13">
        <v>956</v>
      </c>
    </row>
    <row r="307" spans="1:17" s="14" customFormat="1" hidden="1">
      <c r="A307" s="8">
        <f t="shared" si="8"/>
        <v>2018</v>
      </c>
      <c r="B307" s="8">
        <f t="shared" si="9"/>
        <v>7</v>
      </c>
      <c r="C307" s="14">
        <v>3</v>
      </c>
      <c r="D307" s="9">
        <v>43305.586345231481</v>
      </c>
      <c r="E307" s="10" t="s">
        <v>17</v>
      </c>
      <c r="F307" s="10" t="s">
        <v>25</v>
      </c>
      <c r="G307" s="10" t="s">
        <v>26</v>
      </c>
      <c r="H307" s="10" t="s">
        <v>316</v>
      </c>
      <c r="I307" s="10" t="s">
        <v>317</v>
      </c>
      <c r="J307" s="11">
        <v>43294</v>
      </c>
      <c r="K307" s="12">
        <v>0.83333333333575865</v>
      </c>
      <c r="L307" s="10" t="s">
        <v>21</v>
      </c>
      <c r="M307" s="13">
        <v>1440</v>
      </c>
      <c r="N307" s="13">
        <v>1289</v>
      </c>
      <c r="O307" s="13">
        <v>896</v>
      </c>
      <c r="P307" s="13">
        <v>393</v>
      </c>
      <c r="Q307" s="13">
        <v>1103</v>
      </c>
    </row>
    <row r="308" spans="1:17" s="14" customFormat="1" hidden="1">
      <c r="A308" s="8">
        <f t="shared" si="8"/>
        <v>2018</v>
      </c>
      <c r="B308" s="8">
        <f t="shared" si="9"/>
        <v>7</v>
      </c>
      <c r="C308" s="14">
        <v>3</v>
      </c>
      <c r="D308" s="9">
        <v>43305.594794201388</v>
      </c>
      <c r="E308" s="10" t="s">
        <v>17</v>
      </c>
      <c r="F308" s="10" t="s">
        <v>25</v>
      </c>
      <c r="G308" s="10" t="s">
        <v>26</v>
      </c>
      <c r="H308" s="10" t="s">
        <v>316</v>
      </c>
      <c r="I308" s="10" t="s">
        <v>322</v>
      </c>
      <c r="J308" s="11">
        <v>43295</v>
      </c>
      <c r="K308" s="12">
        <v>0.83333333333575865</v>
      </c>
      <c r="L308" s="10" t="s">
        <v>21</v>
      </c>
      <c r="M308" s="13">
        <v>1440</v>
      </c>
      <c r="N308" s="13">
        <v>1349</v>
      </c>
      <c r="O308" s="13">
        <v>891</v>
      </c>
      <c r="P308" s="13">
        <v>458</v>
      </c>
      <c r="Q308" s="13">
        <v>1150</v>
      </c>
    </row>
    <row r="309" spans="1:17" s="14" customFormat="1" hidden="1">
      <c r="A309" s="8">
        <f t="shared" si="8"/>
        <v>2018</v>
      </c>
      <c r="B309" s="8">
        <f t="shared" si="9"/>
        <v>7</v>
      </c>
      <c r="C309" s="14">
        <v>3</v>
      </c>
      <c r="D309" s="9">
        <v>43305.591166620376</v>
      </c>
      <c r="E309" s="10" t="s">
        <v>17</v>
      </c>
      <c r="F309" s="10" t="s">
        <v>22</v>
      </c>
      <c r="G309" s="10" t="s">
        <v>61</v>
      </c>
      <c r="H309" s="10" t="s">
        <v>323</v>
      </c>
      <c r="I309" s="10" t="s">
        <v>324</v>
      </c>
      <c r="J309" s="11">
        <v>43295</v>
      </c>
      <c r="K309" s="12">
        <v>0.625</v>
      </c>
      <c r="L309" s="10" t="s">
        <v>21</v>
      </c>
      <c r="M309" s="13">
        <v>1440</v>
      </c>
      <c r="N309" s="13">
        <v>1482</v>
      </c>
      <c r="O309" s="13">
        <v>0</v>
      </c>
      <c r="P309" s="13">
        <v>1482</v>
      </c>
      <c r="Q309" s="13">
        <v>1368</v>
      </c>
    </row>
    <row r="310" spans="1:17" s="14" customFormat="1" hidden="1">
      <c r="A310" s="8">
        <f t="shared" si="8"/>
        <v>2018</v>
      </c>
      <c r="B310" s="8">
        <f t="shared" si="9"/>
        <v>7</v>
      </c>
      <c r="C310" s="14">
        <v>3</v>
      </c>
      <c r="D310" s="9">
        <v>43311.577097581016</v>
      </c>
      <c r="E310" s="10" t="s">
        <v>17</v>
      </c>
      <c r="F310" s="10" t="s">
        <v>60</v>
      </c>
      <c r="G310" s="10" t="s">
        <v>155</v>
      </c>
      <c r="H310" s="10" t="s">
        <v>325</v>
      </c>
      <c r="I310" s="10" t="s">
        <v>314</v>
      </c>
      <c r="J310" s="11">
        <v>43295</v>
      </c>
      <c r="K310" s="12">
        <v>0.5</v>
      </c>
      <c r="L310" s="10" t="s">
        <v>48</v>
      </c>
      <c r="M310" s="13">
        <v>200</v>
      </c>
      <c r="N310" s="13">
        <v>26</v>
      </c>
      <c r="O310" s="13">
        <v>0</v>
      </c>
      <c r="P310" s="13">
        <v>26</v>
      </c>
      <c r="Q310" s="13">
        <v>26</v>
      </c>
    </row>
    <row r="311" spans="1:17" s="14" customFormat="1" hidden="1">
      <c r="A311" s="8">
        <f t="shared" si="8"/>
        <v>2018</v>
      </c>
      <c r="B311" s="8">
        <f t="shared" si="9"/>
        <v>7</v>
      </c>
      <c r="C311" s="14">
        <v>3</v>
      </c>
      <c r="D311" s="9">
        <v>43305.595530127313</v>
      </c>
      <c r="E311" s="10" t="s">
        <v>17</v>
      </c>
      <c r="F311" s="10" t="s">
        <v>25</v>
      </c>
      <c r="G311" s="10" t="s">
        <v>26</v>
      </c>
      <c r="H311" s="10" t="s">
        <v>316</v>
      </c>
      <c r="I311" s="10" t="s">
        <v>317</v>
      </c>
      <c r="J311" s="11">
        <v>43296</v>
      </c>
      <c r="K311" s="12">
        <v>0.75</v>
      </c>
      <c r="L311" s="10" t="s">
        <v>21</v>
      </c>
      <c r="M311" s="13">
        <v>1440</v>
      </c>
      <c r="N311" s="13">
        <v>1346</v>
      </c>
      <c r="O311" s="13">
        <v>909</v>
      </c>
      <c r="P311" s="13">
        <v>437</v>
      </c>
      <c r="Q311" s="13">
        <v>1143</v>
      </c>
    </row>
    <row r="312" spans="1:17" s="14" customFormat="1" hidden="1">
      <c r="A312" s="8">
        <f t="shared" si="8"/>
        <v>2018</v>
      </c>
      <c r="B312" s="8">
        <f t="shared" si="9"/>
        <v>7</v>
      </c>
      <c r="C312" s="14">
        <v>3</v>
      </c>
      <c r="D312" s="9">
        <v>43308.744953611109</v>
      </c>
      <c r="E312" s="10" t="s">
        <v>34</v>
      </c>
      <c r="F312" s="10" t="s">
        <v>35</v>
      </c>
      <c r="G312" s="10" t="s">
        <v>124</v>
      </c>
      <c r="H312" s="10" t="s">
        <v>326</v>
      </c>
      <c r="I312" s="10" t="s">
        <v>314</v>
      </c>
      <c r="J312" s="11">
        <v>43300</v>
      </c>
      <c r="K312" s="12">
        <v>0.45833333333575865</v>
      </c>
      <c r="L312" s="10" t="s">
        <v>48</v>
      </c>
      <c r="M312" s="13">
        <v>200</v>
      </c>
      <c r="N312" s="13">
        <v>200</v>
      </c>
      <c r="O312" s="13">
        <v>0</v>
      </c>
      <c r="P312" s="13">
        <v>200</v>
      </c>
      <c r="Q312" s="13">
        <v>200</v>
      </c>
    </row>
    <row r="313" spans="1:17" s="14" customFormat="1" hidden="1">
      <c r="A313" s="8">
        <f t="shared" si="8"/>
        <v>2018</v>
      </c>
      <c r="B313" s="8">
        <f t="shared" si="9"/>
        <v>7</v>
      </c>
      <c r="C313" s="14">
        <v>3</v>
      </c>
      <c r="D313" s="9">
        <v>43305.597509131941</v>
      </c>
      <c r="E313" s="10" t="s">
        <v>17</v>
      </c>
      <c r="F313" s="10" t="s">
        <v>18</v>
      </c>
      <c r="G313" s="10" t="s">
        <v>19</v>
      </c>
      <c r="H313" s="10" t="s">
        <v>327</v>
      </c>
      <c r="I313" s="10" t="s">
        <v>328</v>
      </c>
      <c r="J313" s="11">
        <v>43301</v>
      </c>
      <c r="K313" s="12">
        <v>0.83333333333575865</v>
      </c>
      <c r="L313" s="10" t="s">
        <v>21</v>
      </c>
      <c r="M313" s="13">
        <v>1440</v>
      </c>
      <c r="N313" s="13">
        <v>1122</v>
      </c>
      <c r="O313" s="13">
        <f>776+112</f>
        <v>888</v>
      </c>
      <c r="P313" s="13">
        <v>234</v>
      </c>
      <c r="Q313" s="13">
        <v>914</v>
      </c>
    </row>
    <row r="314" spans="1:17" s="14" customFormat="1" hidden="1">
      <c r="A314" s="8">
        <f t="shared" si="8"/>
        <v>2018</v>
      </c>
      <c r="B314" s="8">
        <f t="shared" si="9"/>
        <v>7</v>
      </c>
      <c r="C314" s="14">
        <v>3</v>
      </c>
      <c r="D314" s="9">
        <v>43305.598173414357</v>
      </c>
      <c r="E314" s="10" t="s">
        <v>17</v>
      </c>
      <c r="F314" s="10" t="s">
        <v>18</v>
      </c>
      <c r="G314" s="10" t="s">
        <v>19</v>
      </c>
      <c r="H314" s="10" t="s">
        <v>327</v>
      </c>
      <c r="I314" s="10" t="s">
        <v>328</v>
      </c>
      <c r="J314" s="11">
        <v>43302</v>
      </c>
      <c r="K314" s="12">
        <v>0.6875</v>
      </c>
      <c r="L314" s="10" t="s">
        <v>21</v>
      </c>
      <c r="M314" s="13">
        <v>1440</v>
      </c>
      <c r="N314" s="13">
        <v>1163</v>
      </c>
      <c r="O314" s="13">
        <v>882</v>
      </c>
      <c r="P314" s="13">
        <v>281</v>
      </c>
      <c r="Q314" s="13">
        <v>998</v>
      </c>
    </row>
    <row r="315" spans="1:17" s="14" customFormat="1" hidden="1">
      <c r="A315" s="8">
        <f t="shared" si="8"/>
        <v>2018</v>
      </c>
      <c r="B315" s="8">
        <f t="shared" si="9"/>
        <v>7</v>
      </c>
      <c r="C315" s="14">
        <v>3</v>
      </c>
      <c r="D315" s="9">
        <v>43305.599286631943</v>
      </c>
      <c r="E315" s="10" t="s">
        <v>17</v>
      </c>
      <c r="F315" s="10" t="s">
        <v>40</v>
      </c>
      <c r="G315" s="10" t="s">
        <v>23</v>
      </c>
      <c r="H315" s="26" t="s">
        <v>329</v>
      </c>
      <c r="I315" s="10" t="s">
        <v>330</v>
      </c>
      <c r="J315" s="11">
        <v>43303</v>
      </c>
      <c r="K315" s="12">
        <v>0.6875</v>
      </c>
      <c r="L315" s="10" t="s">
        <v>21</v>
      </c>
      <c r="M315" s="13">
        <v>1440</v>
      </c>
      <c r="N315" s="13">
        <v>535</v>
      </c>
      <c r="O315" s="13">
        <v>398</v>
      </c>
      <c r="P315" s="13">
        <v>137</v>
      </c>
      <c r="Q315" s="13">
        <v>407</v>
      </c>
    </row>
    <row r="316" spans="1:17" s="14" customFormat="1" hidden="1">
      <c r="A316" s="8">
        <f t="shared" si="8"/>
        <v>2018</v>
      </c>
      <c r="B316" s="8">
        <f t="shared" si="9"/>
        <v>7</v>
      </c>
      <c r="C316" s="14">
        <v>3</v>
      </c>
      <c r="D316" s="9">
        <v>43305.784680046301</v>
      </c>
      <c r="E316" s="10" t="s">
        <v>34</v>
      </c>
      <c r="F316" s="10" t="s">
        <v>35</v>
      </c>
      <c r="G316" s="10" t="s">
        <v>331</v>
      </c>
      <c r="H316" s="10" t="s">
        <v>332</v>
      </c>
      <c r="I316" s="10" t="s">
        <v>333</v>
      </c>
      <c r="J316" s="11">
        <v>43306</v>
      </c>
      <c r="K316" s="12">
        <v>0.83333333333575865</v>
      </c>
      <c r="L316" s="10" t="s">
        <v>21</v>
      </c>
      <c r="M316" s="13">
        <v>1523</v>
      </c>
      <c r="N316" s="13">
        <v>1523</v>
      </c>
      <c r="O316" s="13">
        <v>0</v>
      </c>
      <c r="P316" s="13">
        <v>1523</v>
      </c>
      <c r="Q316" s="13">
        <v>1264</v>
      </c>
    </row>
    <row r="317" spans="1:17" s="14" customFormat="1" hidden="1">
      <c r="A317" s="8">
        <f t="shared" si="8"/>
        <v>2018</v>
      </c>
      <c r="B317" s="8">
        <f t="shared" si="9"/>
        <v>7</v>
      </c>
      <c r="C317" s="14">
        <v>3</v>
      </c>
      <c r="D317" s="9">
        <v>43311.575234236108</v>
      </c>
      <c r="E317" s="10" t="s">
        <v>17</v>
      </c>
      <c r="F317" s="10" t="s">
        <v>18</v>
      </c>
      <c r="G317" s="10" t="s">
        <v>19</v>
      </c>
      <c r="H317" s="10" t="s">
        <v>334</v>
      </c>
      <c r="I317" s="10" t="s">
        <v>334</v>
      </c>
      <c r="J317" s="11">
        <v>43308</v>
      </c>
      <c r="K317" s="12">
        <v>0.83333333333575865</v>
      </c>
      <c r="L317" s="10" t="s">
        <v>21</v>
      </c>
      <c r="M317" s="13">
        <v>1440</v>
      </c>
      <c r="N317" s="13">
        <v>1367</v>
      </c>
      <c r="O317" s="13">
        <f>1022+75</f>
        <v>1097</v>
      </c>
      <c r="P317" s="13">
        <v>270</v>
      </c>
      <c r="Q317" s="13">
        <v>1254</v>
      </c>
    </row>
    <row r="318" spans="1:17" s="14" customFormat="1" hidden="1">
      <c r="A318" s="8">
        <f t="shared" si="8"/>
        <v>2018</v>
      </c>
      <c r="B318" s="8">
        <f t="shared" si="9"/>
        <v>7</v>
      </c>
      <c r="C318" s="14">
        <v>3</v>
      </c>
      <c r="D318" s="9">
        <v>43308.724686481481</v>
      </c>
      <c r="E318" s="10" t="s">
        <v>34</v>
      </c>
      <c r="F318" s="10" t="s">
        <v>35</v>
      </c>
      <c r="G318" s="10" t="s">
        <v>335</v>
      </c>
      <c r="H318" s="10" t="s">
        <v>336</v>
      </c>
      <c r="I318" s="10" t="s">
        <v>314</v>
      </c>
      <c r="J318" s="11">
        <v>43309</v>
      </c>
      <c r="K318" s="12">
        <v>0.60416666666424135</v>
      </c>
      <c r="L318" s="10" t="s">
        <v>337</v>
      </c>
      <c r="M318" s="15">
        <v>24</v>
      </c>
      <c r="N318" s="13">
        <v>24</v>
      </c>
      <c r="O318" s="13">
        <v>0</v>
      </c>
      <c r="P318" s="13">
        <v>24</v>
      </c>
      <c r="Q318" s="13">
        <v>24</v>
      </c>
    </row>
    <row r="319" spans="1:17" s="14" customFormat="1" hidden="1">
      <c r="A319" s="8">
        <f t="shared" si="8"/>
        <v>2018</v>
      </c>
      <c r="B319" s="8">
        <f t="shared" si="9"/>
        <v>7</v>
      </c>
      <c r="C319" s="14">
        <v>3</v>
      </c>
      <c r="D319" s="9">
        <v>43314.715770844909</v>
      </c>
      <c r="E319" s="10" t="s">
        <v>17</v>
      </c>
      <c r="F319" s="10" t="s">
        <v>60</v>
      </c>
      <c r="G319" s="10" t="s">
        <v>155</v>
      </c>
      <c r="H319" s="10" t="s">
        <v>338</v>
      </c>
      <c r="I319" s="10" t="s">
        <v>314</v>
      </c>
      <c r="J319" s="11">
        <v>43309</v>
      </c>
      <c r="K319" s="12">
        <v>0.5</v>
      </c>
      <c r="L319" s="10" t="s">
        <v>48</v>
      </c>
      <c r="M319" s="13">
        <v>200</v>
      </c>
      <c r="N319" s="13">
        <v>66</v>
      </c>
      <c r="O319" s="13">
        <v>0</v>
      </c>
      <c r="P319" s="13">
        <v>66</v>
      </c>
      <c r="Q319" s="13">
        <v>66</v>
      </c>
    </row>
    <row r="320" spans="1:17" s="14" customFormat="1" hidden="1">
      <c r="A320" s="8">
        <f t="shared" si="8"/>
        <v>2018</v>
      </c>
      <c r="B320" s="8">
        <f t="shared" si="9"/>
        <v>7</v>
      </c>
      <c r="C320" s="14">
        <v>3</v>
      </c>
      <c r="D320" s="9">
        <v>43311.576080868057</v>
      </c>
      <c r="E320" s="10" t="s">
        <v>17</v>
      </c>
      <c r="F320" s="10" t="s">
        <v>18</v>
      </c>
      <c r="G320" s="10" t="s">
        <v>19</v>
      </c>
      <c r="H320" s="10" t="s">
        <v>334</v>
      </c>
      <c r="I320" s="10" t="s">
        <v>334</v>
      </c>
      <c r="J320" s="11">
        <v>43309</v>
      </c>
      <c r="K320" s="12">
        <v>0.6875</v>
      </c>
      <c r="L320" s="10" t="s">
        <v>21</v>
      </c>
      <c r="M320" s="13">
        <v>1440</v>
      </c>
      <c r="N320" s="13">
        <v>1351</v>
      </c>
      <c r="O320" s="13">
        <f>980+76</f>
        <v>1056</v>
      </c>
      <c r="P320" s="13">
        <v>295</v>
      </c>
      <c r="Q320" s="13">
        <v>1265</v>
      </c>
    </row>
    <row r="321" spans="1:17" s="14" customFormat="1" hidden="1">
      <c r="A321" s="8">
        <f t="shared" si="8"/>
        <v>2018</v>
      </c>
      <c r="B321" s="8">
        <f t="shared" si="9"/>
        <v>7</v>
      </c>
      <c r="C321" s="14">
        <v>3</v>
      </c>
      <c r="D321" s="9">
        <v>43308.738047349536</v>
      </c>
      <c r="E321" s="10" t="s">
        <v>17</v>
      </c>
      <c r="F321" s="10" t="s">
        <v>25</v>
      </c>
      <c r="G321" s="10" t="s">
        <v>26</v>
      </c>
      <c r="H321" s="10" t="s">
        <v>339</v>
      </c>
      <c r="I321" s="10" t="s">
        <v>340</v>
      </c>
      <c r="J321" s="11">
        <v>43312</v>
      </c>
      <c r="K321" s="12">
        <v>0.83333333333575865</v>
      </c>
      <c r="L321" s="10" t="s">
        <v>21</v>
      </c>
      <c r="M321" s="13">
        <v>1440</v>
      </c>
      <c r="N321" s="13">
        <v>1496</v>
      </c>
      <c r="O321" s="13">
        <v>0</v>
      </c>
      <c r="P321" s="13">
        <v>1496</v>
      </c>
      <c r="Q321" s="13">
        <v>1350</v>
      </c>
    </row>
    <row r="322" spans="1:17" s="14" customFormat="1" hidden="1">
      <c r="A322" s="8">
        <f t="shared" si="8"/>
        <v>2018</v>
      </c>
      <c r="B322" s="8">
        <f t="shared" si="9"/>
        <v>8</v>
      </c>
      <c r="C322" s="14">
        <v>3</v>
      </c>
      <c r="D322" s="9">
        <v>43322.658998842591</v>
      </c>
      <c r="E322" s="10" t="s">
        <v>17</v>
      </c>
      <c r="F322" s="10" t="s">
        <v>18</v>
      </c>
      <c r="G322" s="10" t="s">
        <v>19</v>
      </c>
      <c r="H322" s="10" t="s">
        <v>341</v>
      </c>
      <c r="I322" s="10" t="s">
        <v>342</v>
      </c>
      <c r="J322" s="11">
        <v>43315</v>
      </c>
      <c r="K322" s="12">
        <v>0.83333333333575865</v>
      </c>
      <c r="L322" s="10" t="s">
        <v>21</v>
      </c>
      <c r="M322" s="13">
        <v>1440</v>
      </c>
      <c r="N322" s="13">
        <v>1067</v>
      </c>
      <c r="O322" s="13">
        <f>760+107</f>
        <v>867</v>
      </c>
      <c r="P322" s="13">
        <v>200</v>
      </c>
      <c r="Q322" s="13">
        <f>727+98+34</f>
        <v>859</v>
      </c>
    </row>
    <row r="323" spans="1:17" s="14" customFormat="1" hidden="1">
      <c r="A323" s="8">
        <f t="shared" ref="A323:A386" si="10">YEAR(J323)</f>
        <v>2018</v>
      </c>
      <c r="B323" s="8">
        <f t="shared" ref="B323:B386" si="11">MONTH(J323)</f>
        <v>8</v>
      </c>
      <c r="C323" s="14">
        <v>3</v>
      </c>
      <c r="D323" s="9">
        <v>43346.45867537037</v>
      </c>
      <c r="E323" s="10" t="s">
        <v>17</v>
      </c>
      <c r="F323" s="10" t="s">
        <v>54</v>
      </c>
      <c r="G323" s="10" t="s">
        <v>49</v>
      </c>
      <c r="H323" s="10" t="s">
        <v>343</v>
      </c>
      <c r="I323" s="10" t="s">
        <v>344</v>
      </c>
      <c r="J323" s="11">
        <v>43316</v>
      </c>
      <c r="K323" s="12">
        <v>0.41666666666424135</v>
      </c>
      <c r="L323" s="10" t="s">
        <v>345</v>
      </c>
      <c r="M323" s="13">
        <v>1100</v>
      </c>
      <c r="N323" s="13">
        <v>850</v>
      </c>
      <c r="O323" s="13">
        <v>850</v>
      </c>
      <c r="P323" s="13">
        <v>0</v>
      </c>
      <c r="Q323" s="13">
        <v>850</v>
      </c>
    </row>
    <row r="324" spans="1:17" s="14" customFormat="1" hidden="1">
      <c r="A324" s="8">
        <f t="shared" si="10"/>
        <v>2018</v>
      </c>
      <c r="B324" s="8">
        <f t="shared" si="11"/>
        <v>8</v>
      </c>
      <c r="C324" s="14">
        <v>3</v>
      </c>
      <c r="D324" s="9">
        <v>43322.662172766199</v>
      </c>
      <c r="E324" s="10" t="s">
        <v>17</v>
      </c>
      <c r="F324" s="10" t="s">
        <v>22</v>
      </c>
      <c r="G324" s="10" t="s">
        <v>124</v>
      </c>
      <c r="H324" s="10" t="s">
        <v>346</v>
      </c>
      <c r="I324" s="10" t="s">
        <v>347</v>
      </c>
      <c r="J324" s="11">
        <v>43316</v>
      </c>
      <c r="K324" s="12">
        <v>0.5</v>
      </c>
      <c r="L324" s="10" t="s">
        <v>21</v>
      </c>
      <c r="M324" s="13">
        <v>1440</v>
      </c>
      <c r="N324" s="13">
        <v>1497</v>
      </c>
      <c r="O324" s="13">
        <v>0</v>
      </c>
      <c r="P324" s="13">
        <v>1497</v>
      </c>
      <c r="Q324" s="13">
        <v>1058</v>
      </c>
    </row>
    <row r="325" spans="1:17" s="14" customFormat="1" hidden="1">
      <c r="A325" s="8">
        <f t="shared" si="10"/>
        <v>2018</v>
      </c>
      <c r="B325" s="8">
        <f t="shared" si="11"/>
        <v>8</v>
      </c>
      <c r="C325" s="14">
        <v>3</v>
      </c>
      <c r="D325" s="9">
        <v>43322.660191932868</v>
      </c>
      <c r="E325" s="10" t="s">
        <v>17</v>
      </c>
      <c r="F325" s="10" t="s">
        <v>18</v>
      </c>
      <c r="G325" s="10" t="s">
        <v>19</v>
      </c>
      <c r="H325" s="10" t="s">
        <v>341</v>
      </c>
      <c r="I325" s="10" t="s">
        <v>342</v>
      </c>
      <c r="J325" s="11">
        <v>43316</v>
      </c>
      <c r="K325" s="12">
        <v>0.6875</v>
      </c>
      <c r="L325" s="10" t="s">
        <v>21</v>
      </c>
      <c r="M325" s="13">
        <v>1440</v>
      </c>
      <c r="N325" s="13">
        <v>1246</v>
      </c>
      <c r="O325" s="13">
        <v>1026</v>
      </c>
      <c r="P325" s="13">
        <v>220</v>
      </c>
      <c r="Q325" s="13">
        <v>1153</v>
      </c>
    </row>
    <row r="326" spans="1:17" s="14" customFormat="1" hidden="1">
      <c r="A326" s="8">
        <f t="shared" si="10"/>
        <v>2018</v>
      </c>
      <c r="B326" s="8">
        <f t="shared" si="11"/>
        <v>8</v>
      </c>
      <c r="C326" s="14">
        <v>3</v>
      </c>
      <c r="D326" s="9">
        <v>43322.665016145838</v>
      </c>
      <c r="E326" s="10" t="s">
        <v>17</v>
      </c>
      <c r="F326" s="10" t="s">
        <v>29</v>
      </c>
      <c r="G326" s="10" t="s">
        <v>176</v>
      </c>
      <c r="H326" s="10" t="s">
        <v>30</v>
      </c>
      <c r="I326" s="10" t="s">
        <v>348</v>
      </c>
      <c r="J326" s="11">
        <v>43317</v>
      </c>
      <c r="K326" s="12">
        <v>0.5</v>
      </c>
      <c r="L326" s="10" t="s">
        <v>21</v>
      </c>
      <c r="M326" s="13">
        <v>1440</v>
      </c>
      <c r="N326" s="13">
        <v>1498</v>
      </c>
      <c r="O326" s="13">
        <v>930</v>
      </c>
      <c r="P326" s="13">
        <v>568</v>
      </c>
      <c r="Q326" s="13">
        <v>1208</v>
      </c>
    </row>
    <row r="327" spans="1:17" s="14" customFormat="1" hidden="1">
      <c r="A327" s="8">
        <f t="shared" si="10"/>
        <v>2018</v>
      </c>
      <c r="B327" s="8">
        <f t="shared" si="11"/>
        <v>8</v>
      </c>
      <c r="C327" s="14">
        <v>3</v>
      </c>
      <c r="D327" s="9">
        <v>43322.665590798613</v>
      </c>
      <c r="E327" s="10" t="s">
        <v>17</v>
      </c>
      <c r="F327" s="10" t="s">
        <v>18</v>
      </c>
      <c r="G327" s="10" t="s">
        <v>19</v>
      </c>
      <c r="H327" s="10" t="s">
        <v>349</v>
      </c>
      <c r="I327" s="10" t="s">
        <v>350</v>
      </c>
      <c r="J327" s="11">
        <v>43317</v>
      </c>
      <c r="K327" s="12">
        <v>0.6875</v>
      </c>
      <c r="L327" s="10" t="s">
        <v>21</v>
      </c>
      <c r="M327" s="13">
        <v>1440</v>
      </c>
      <c r="N327" s="13">
        <v>485</v>
      </c>
      <c r="O327" s="13">
        <v>363</v>
      </c>
      <c r="P327" s="13">
        <v>122</v>
      </c>
      <c r="Q327" s="13">
        <v>380</v>
      </c>
    </row>
    <row r="328" spans="1:17" s="14" customFormat="1" hidden="1">
      <c r="A328" s="8">
        <f t="shared" si="10"/>
        <v>2018</v>
      </c>
      <c r="B328" s="8">
        <f t="shared" si="11"/>
        <v>8</v>
      </c>
      <c r="C328" s="14">
        <v>3</v>
      </c>
      <c r="D328" s="9">
        <v>43334.390945266205</v>
      </c>
      <c r="E328" s="10" t="s">
        <v>34</v>
      </c>
      <c r="F328" s="10" t="s">
        <v>35</v>
      </c>
      <c r="G328" s="10" t="s">
        <v>124</v>
      </c>
      <c r="H328" s="10" t="s">
        <v>351</v>
      </c>
      <c r="I328" s="10" t="s">
        <v>351</v>
      </c>
      <c r="J328" s="11">
        <v>43319</v>
      </c>
      <c r="K328" s="12">
        <v>0.41666666666424135</v>
      </c>
      <c r="L328" s="10" t="s">
        <v>238</v>
      </c>
      <c r="M328" s="13">
        <v>1200</v>
      </c>
      <c r="N328" s="13">
        <v>10</v>
      </c>
      <c r="O328" s="13">
        <v>0</v>
      </c>
      <c r="P328" s="13">
        <v>10</v>
      </c>
      <c r="Q328" s="13">
        <v>10</v>
      </c>
    </row>
    <row r="329" spans="1:17" s="14" customFormat="1" hidden="1">
      <c r="A329" s="8">
        <f t="shared" si="10"/>
        <v>2018</v>
      </c>
      <c r="B329" s="8">
        <f t="shared" si="11"/>
        <v>8</v>
      </c>
      <c r="C329" s="14">
        <v>3</v>
      </c>
      <c r="D329" s="9">
        <v>43334.447025335649</v>
      </c>
      <c r="E329" s="10" t="s">
        <v>17</v>
      </c>
      <c r="F329" s="10" t="s">
        <v>136</v>
      </c>
      <c r="G329" s="10" t="s">
        <v>352</v>
      </c>
      <c r="H329" s="10" t="s">
        <v>353</v>
      </c>
      <c r="I329" s="10" t="s">
        <v>353</v>
      </c>
      <c r="J329" s="11">
        <v>43322</v>
      </c>
      <c r="K329" s="12">
        <v>0.83333333333575865</v>
      </c>
      <c r="L329" s="10" t="s">
        <v>48</v>
      </c>
      <c r="M329" s="13">
        <v>200</v>
      </c>
      <c r="N329" s="13">
        <v>163</v>
      </c>
      <c r="O329" s="13">
        <v>112</v>
      </c>
      <c r="P329" s="13">
        <v>51</v>
      </c>
      <c r="Q329" s="13">
        <v>124</v>
      </c>
    </row>
    <row r="330" spans="1:17" s="14" customFormat="1" hidden="1">
      <c r="A330" s="8">
        <f t="shared" si="10"/>
        <v>2018</v>
      </c>
      <c r="B330" s="8">
        <f t="shared" si="11"/>
        <v>8</v>
      </c>
      <c r="C330" s="14">
        <v>3</v>
      </c>
      <c r="D330" s="9">
        <v>43333.585719513889</v>
      </c>
      <c r="E330" s="10" t="s">
        <v>17</v>
      </c>
      <c r="F330" s="10" t="s">
        <v>25</v>
      </c>
      <c r="G330" s="10" t="s">
        <v>354</v>
      </c>
      <c r="H330" s="10" t="s">
        <v>355</v>
      </c>
      <c r="I330" s="10" t="s">
        <v>356</v>
      </c>
      <c r="J330" s="11">
        <v>43323</v>
      </c>
      <c r="K330" s="12">
        <v>0.83333333333575865</v>
      </c>
      <c r="L330" s="10" t="s">
        <v>21</v>
      </c>
      <c r="M330" s="13">
        <v>1440</v>
      </c>
      <c r="N330" s="13">
        <v>1386</v>
      </c>
      <c r="O330" s="13">
        <v>673</v>
      </c>
      <c r="P330" s="13">
        <v>713</v>
      </c>
      <c r="Q330" s="13">
        <v>1188</v>
      </c>
    </row>
    <row r="331" spans="1:17" s="14" customFormat="1" hidden="1">
      <c r="A331" s="8">
        <f t="shared" si="10"/>
        <v>2018</v>
      </c>
      <c r="B331" s="8">
        <f t="shared" si="11"/>
        <v>8</v>
      </c>
      <c r="C331" s="14">
        <v>3</v>
      </c>
      <c r="D331" s="9">
        <v>43326.677520914352</v>
      </c>
      <c r="E331" s="10" t="s">
        <v>17</v>
      </c>
      <c r="F331" s="10" t="s">
        <v>60</v>
      </c>
      <c r="G331" s="10" t="s">
        <v>155</v>
      </c>
      <c r="H331" s="10" t="s">
        <v>357</v>
      </c>
      <c r="I331" s="10" t="s">
        <v>314</v>
      </c>
      <c r="J331" s="11">
        <v>43323</v>
      </c>
      <c r="K331" s="12">
        <v>0.5</v>
      </c>
      <c r="L331" s="10" t="s">
        <v>48</v>
      </c>
      <c r="M331" s="13">
        <v>200</v>
      </c>
      <c r="N331" s="13">
        <v>55</v>
      </c>
      <c r="O331" s="13">
        <v>0</v>
      </c>
      <c r="P331" s="13">
        <v>55</v>
      </c>
      <c r="Q331" s="13">
        <v>55</v>
      </c>
    </row>
    <row r="332" spans="1:17" s="14" customFormat="1" hidden="1">
      <c r="A332" s="8">
        <f t="shared" si="10"/>
        <v>2018</v>
      </c>
      <c r="B332" s="8">
        <f t="shared" si="11"/>
        <v>8</v>
      </c>
      <c r="C332" s="14">
        <v>3</v>
      </c>
      <c r="D332" s="9">
        <v>43333.593782766198</v>
      </c>
      <c r="E332" s="10" t="s">
        <v>17</v>
      </c>
      <c r="F332" s="10" t="s">
        <v>40</v>
      </c>
      <c r="G332" s="10" t="s">
        <v>23</v>
      </c>
      <c r="H332" s="10" t="s">
        <v>358</v>
      </c>
      <c r="I332" s="10" t="s">
        <v>359</v>
      </c>
      <c r="J332" s="11">
        <v>43324</v>
      </c>
      <c r="K332" s="12">
        <v>0.5</v>
      </c>
      <c r="L332" s="10" t="s">
        <v>21</v>
      </c>
      <c r="M332" s="13">
        <v>1440</v>
      </c>
      <c r="N332" s="13">
        <v>1007</v>
      </c>
      <c r="O332" s="13">
        <v>784</v>
      </c>
      <c r="P332" s="13">
        <v>223</v>
      </c>
      <c r="Q332" s="13">
        <v>912</v>
      </c>
    </row>
    <row r="333" spans="1:17" s="14" customFormat="1" hidden="1">
      <c r="A333" s="8">
        <f t="shared" si="10"/>
        <v>2018</v>
      </c>
      <c r="B333" s="8">
        <f t="shared" si="11"/>
        <v>8</v>
      </c>
      <c r="C333" s="14">
        <v>3</v>
      </c>
      <c r="D333" s="9">
        <v>43334.451306134259</v>
      </c>
      <c r="E333" s="10" t="s">
        <v>17</v>
      </c>
      <c r="F333" s="10" t="s">
        <v>29</v>
      </c>
      <c r="G333" s="10" t="s">
        <v>360</v>
      </c>
      <c r="H333" s="10" t="s">
        <v>361</v>
      </c>
      <c r="I333" s="10" t="s">
        <v>362</v>
      </c>
      <c r="J333" s="11">
        <v>43326</v>
      </c>
      <c r="K333" s="12">
        <v>0.85416666666424135</v>
      </c>
      <c r="L333" s="10" t="s">
        <v>21</v>
      </c>
      <c r="M333" s="13">
        <v>1440</v>
      </c>
      <c r="N333" s="13">
        <v>1419</v>
      </c>
      <c r="O333" s="13">
        <v>833</v>
      </c>
      <c r="P333" s="13">
        <v>586</v>
      </c>
      <c r="Q333" s="13">
        <v>1352</v>
      </c>
    </row>
    <row r="334" spans="1:17" s="14" customFormat="1" hidden="1">
      <c r="A334" s="8">
        <f t="shared" si="10"/>
        <v>2018</v>
      </c>
      <c r="B334" s="8">
        <f t="shared" si="11"/>
        <v>8</v>
      </c>
      <c r="C334" s="14">
        <v>3</v>
      </c>
      <c r="D334" s="9">
        <v>43334.436765891209</v>
      </c>
      <c r="E334" s="10" t="s">
        <v>34</v>
      </c>
      <c r="F334" s="10" t="s">
        <v>35</v>
      </c>
      <c r="G334" s="10" t="s">
        <v>124</v>
      </c>
      <c r="H334" s="10" t="s">
        <v>363</v>
      </c>
      <c r="I334" s="10" t="s">
        <v>364</v>
      </c>
      <c r="J334" s="11">
        <v>43326</v>
      </c>
      <c r="K334" s="12">
        <v>0.79166666666424135</v>
      </c>
      <c r="L334" s="10" t="s">
        <v>184</v>
      </c>
      <c r="M334" s="13">
        <v>200</v>
      </c>
      <c r="N334" s="13">
        <v>200</v>
      </c>
      <c r="O334" s="13">
        <v>0</v>
      </c>
      <c r="P334" s="13">
        <v>200</v>
      </c>
      <c r="Q334" s="13">
        <v>200</v>
      </c>
    </row>
    <row r="335" spans="1:17" s="14" customFormat="1" hidden="1">
      <c r="A335" s="8">
        <f t="shared" si="10"/>
        <v>2018</v>
      </c>
      <c r="B335" s="8">
        <f t="shared" si="11"/>
        <v>8</v>
      </c>
      <c r="C335" s="14">
        <v>3</v>
      </c>
      <c r="D335" s="9">
        <v>43333.596838287034</v>
      </c>
      <c r="E335" s="10" t="s">
        <v>17</v>
      </c>
      <c r="F335" s="10" t="s">
        <v>29</v>
      </c>
      <c r="G335" s="10" t="s">
        <v>200</v>
      </c>
      <c r="H335" s="10" t="s">
        <v>365</v>
      </c>
      <c r="I335" s="10" t="s">
        <v>56</v>
      </c>
      <c r="J335" s="11">
        <v>43327</v>
      </c>
      <c r="K335" s="12">
        <v>0.83333333333575865</v>
      </c>
      <c r="L335" s="10" t="s">
        <v>21</v>
      </c>
      <c r="M335" s="13">
        <v>1440</v>
      </c>
      <c r="N335" s="13">
        <v>1412</v>
      </c>
      <c r="O335" s="13">
        <v>809</v>
      </c>
      <c r="P335" s="13">
        <v>603</v>
      </c>
      <c r="Q335" s="13">
        <v>1120</v>
      </c>
    </row>
    <row r="336" spans="1:17" s="14" customFormat="1" hidden="1">
      <c r="A336" s="8">
        <f t="shared" si="10"/>
        <v>2018</v>
      </c>
      <c r="B336" s="8">
        <f t="shared" si="11"/>
        <v>8</v>
      </c>
      <c r="C336" s="14">
        <v>3</v>
      </c>
      <c r="D336" s="9">
        <v>43333.601465428241</v>
      </c>
      <c r="E336" s="10" t="s">
        <v>17</v>
      </c>
      <c r="F336" s="10" t="s">
        <v>45</v>
      </c>
      <c r="G336" s="10" t="s">
        <v>366</v>
      </c>
      <c r="H336" s="10" t="s">
        <v>367</v>
      </c>
      <c r="I336" s="10" t="s">
        <v>368</v>
      </c>
      <c r="J336" s="11">
        <v>43328</v>
      </c>
      <c r="K336" s="12">
        <v>0.83333333333575865</v>
      </c>
      <c r="L336" s="10" t="s">
        <v>48</v>
      </c>
      <c r="M336" s="13">
        <v>200</v>
      </c>
      <c r="N336" s="13">
        <v>197</v>
      </c>
      <c r="O336" s="13">
        <v>162</v>
      </c>
      <c r="P336" s="13">
        <v>35</v>
      </c>
      <c r="Q336" s="13">
        <v>170</v>
      </c>
    </row>
    <row r="337" spans="1:17" s="14" customFormat="1" hidden="1">
      <c r="A337" s="8">
        <f t="shared" si="10"/>
        <v>2018</v>
      </c>
      <c r="B337" s="8">
        <f t="shared" si="11"/>
        <v>8</v>
      </c>
      <c r="C337" s="14">
        <v>3</v>
      </c>
      <c r="D337" s="9">
        <v>43333.603385439812</v>
      </c>
      <c r="E337" s="10" t="s">
        <v>17</v>
      </c>
      <c r="F337" s="10" t="s">
        <v>18</v>
      </c>
      <c r="G337" s="10" t="s">
        <v>19</v>
      </c>
      <c r="H337" s="10" t="s">
        <v>369</v>
      </c>
      <c r="I337" s="10" t="s">
        <v>370</v>
      </c>
      <c r="J337" s="11">
        <v>43329</v>
      </c>
      <c r="K337" s="12">
        <v>0.83333333333575865</v>
      </c>
      <c r="L337" s="10" t="s">
        <v>21</v>
      </c>
      <c r="M337" s="13">
        <v>1440</v>
      </c>
      <c r="N337" s="13">
        <v>702</v>
      </c>
      <c r="O337" s="13">
        <f>435+111</f>
        <v>546</v>
      </c>
      <c r="P337" s="13">
        <v>156</v>
      </c>
      <c r="Q337" s="13">
        <v>576</v>
      </c>
    </row>
    <row r="338" spans="1:17" s="14" customFormat="1" hidden="1">
      <c r="A338" s="8">
        <f t="shared" si="10"/>
        <v>2018</v>
      </c>
      <c r="B338" s="8">
        <f t="shared" si="11"/>
        <v>8</v>
      </c>
      <c r="C338" s="14">
        <v>3</v>
      </c>
      <c r="D338" s="9">
        <v>43333.604679942131</v>
      </c>
      <c r="E338" s="10" t="s">
        <v>17</v>
      </c>
      <c r="F338" s="10" t="s">
        <v>18</v>
      </c>
      <c r="G338" s="10" t="s">
        <v>19</v>
      </c>
      <c r="H338" s="10" t="s">
        <v>369</v>
      </c>
      <c r="I338" s="10" t="s">
        <v>370</v>
      </c>
      <c r="J338" s="11">
        <v>43330</v>
      </c>
      <c r="K338" s="12">
        <v>0.6875</v>
      </c>
      <c r="L338" s="10" t="s">
        <v>21</v>
      </c>
      <c r="M338" s="13">
        <v>1440</v>
      </c>
      <c r="N338" s="13">
        <v>1096</v>
      </c>
      <c r="O338" s="13">
        <v>813</v>
      </c>
      <c r="P338" s="13">
        <v>283</v>
      </c>
      <c r="Q338" s="13">
        <v>982</v>
      </c>
    </row>
    <row r="339" spans="1:17" s="14" customFormat="1" hidden="1">
      <c r="A339" s="8">
        <f t="shared" si="10"/>
        <v>2018</v>
      </c>
      <c r="B339" s="8">
        <f t="shared" si="11"/>
        <v>8</v>
      </c>
      <c r="C339" s="14">
        <v>3</v>
      </c>
      <c r="D339" s="9">
        <v>43334.42553320602</v>
      </c>
      <c r="E339" s="10" t="s">
        <v>34</v>
      </c>
      <c r="F339" s="10" t="s">
        <v>35</v>
      </c>
      <c r="G339" s="10" t="s">
        <v>124</v>
      </c>
      <c r="H339" s="10" t="s">
        <v>371</v>
      </c>
      <c r="I339" s="10" t="s">
        <v>371</v>
      </c>
      <c r="J339" s="11">
        <v>43330</v>
      </c>
      <c r="K339" s="12">
        <v>0.625</v>
      </c>
      <c r="L339" s="10" t="s">
        <v>238</v>
      </c>
      <c r="M339" s="13">
        <v>1200</v>
      </c>
      <c r="N339" s="13">
        <v>250</v>
      </c>
      <c r="O339" s="13">
        <v>0</v>
      </c>
      <c r="P339" s="13">
        <v>250</v>
      </c>
      <c r="Q339" s="13">
        <v>250</v>
      </c>
    </row>
    <row r="340" spans="1:17" s="14" customFormat="1" hidden="1">
      <c r="A340" s="8">
        <f t="shared" si="10"/>
        <v>2018</v>
      </c>
      <c r="B340" s="8">
        <f t="shared" si="11"/>
        <v>8</v>
      </c>
      <c r="C340" s="14">
        <v>3</v>
      </c>
      <c r="D340" s="9">
        <v>43333.647352395834</v>
      </c>
      <c r="E340" s="10" t="s">
        <v>17</v>
      </c>
      <c r="F340" s="10" t="s">
        <v>54</v>
      </c>
      <c r="G340" s="10" t="s">
        <v>49</v>
      </c>
      <c r="H340" s="10" t="s">
        <v>372</v>
      </c>
      <c r="I340" s="10" t="s">
        <v>372</v>
      </c>
      <c r="J340" s="11">
        <v>43331</v>
      </c>
      <c r="K340" s="12">
        <v>0.6875</v>
      </c>
      <c r="L340" s="10" t="s">
        <v>21</v>
      </c>
      <c r="M340" s="13">
        <v>1440</v>
      </c>
      <c r="N340" s="13">
        <v>794</v>
      </c>
      <c r="O340" s="13">
        <v>385</v>
      </c>
      <c r="P340" s="13">
        <v>409</v>
      </c>
      <c r="Q340" s="13">
        <v>472</v>
      </c>
    </row>
    <row r="341" spans="1:17" s="14" customFormat="1" hidden="1">
      <c r="A341" s="8">
        <f t="shared" si="10"/>
        <v>2018</v>
      </c>
      <c r="B341" s="8">
        <f t="shared" si="11"/>
        <v>8</v>
      </c>
      <c r="C341" s="14">
        <v>3</v>
      </c>
      <c r="D341" s="9">
        <v>43334.430746712962</v>
      </c>
      <c r="E341" s="10" t="s">
        <v>34</v>
      </c>
      <c r="F341" s="10" t="s">
        <v>35</v>
      </c>
      <c r="G341" s="10" t="s">
        <v>124</v>
      </c>
      <c r="H341" s="10" t="s">
        <v>373</v>
      </c>
      <c r="I341" s="10" t="s">
        <v>374</v>
      </c>
      <c r="J341" s="11">
        <v>43332</v>
      </c>
      <c r="K341" s="12">
        <v>0.91666666666424135</v>
      </c>
      <c r="L341" s="10" t="s">
        <v>184</v>
      </c>
      <c r="M341" s="13">
        <v>200</v>
      </c>
      <c r="N341" s="13">
        <v>74</v>
      </c>
      <c r="O341" s="13">
        <v>0</v>
      </c>
      <c r="P341" s="13">
        <v>74</v>
      </c>
      <c r="Q341" s="13">
        <v>74</v>
      </c>
    </row>
    <row r="342" spans="1:17" s="14" customFormat="1" hidden="1">
      <c r="A342" s="8">
        <f t="shared" si="10"/>
        <v>2018</v>
      </c>
      <c r="B342" s="8">
        <f t="shared" si="11"/>
        <v>8</v>
      </c>
      <c r="C342" s="14">
        <v>3</v>
      </c>
      <c r="D342" s="9">
        <v>43334.599894398147</v>
      </c>
      <c r="E342" s="10" t="s">
        <v>17</v>
      </c>
      <c r="F342" s="10" t="s">
        <v>31</v>
      </c>
      <c r="G342" s="10" t="s">
        <v>155</v>
      </c>
      <c r="H342" s="10" t="s">
        <v>375</v>
      </c>
      <c r="I342" s="10" t="s">
        <v>376</v>
      </c>
      <c r="J342" s="11">
        <v>43332</v>
      </c>
      <c r="K342" s="12">
        <v>0.75</v>
      </c>
      <c r="L342" s="10" t="s">
        <v>121</v>
      </c>
      <c r="M342" s="13">
        <v>150</v>
      </c>
      <c r="N342" s="13">
        <v>100</v>
      </c>
      <c r="O342" s="13">
        <v>0</v>
      </c>
      <c r="P342" s="13">
        <v>100</v>
      </c>
      <c r="Q342" s="13">
        <v>98</v>
      </c>
    </row>
    <row r="343" spans="1:17" s="14" customFormat="1" hidden="1">
      <c r="A343" s="8">
        <f t="shared" si="10"/>
        <v>2018</v>
      </c>
      <c r="B343" s="8">
        <f t="shared" si="11"/>
        <v>8</v>
      </c>
      <c r="C343" s="14">
        <v>3</v>
      </c>
      <c r="D343" s="9">
        <v>43340.397759247688</v>
      </c>
      <c r="E343" s="10" t="s">
        <v>17</v>
      </c>
      <c r="F343" s="10" t="s">
        <v>54</v>
      </c>
      <c r="G343" s="10" t="s">
        <v>49</v>
      </c>
      <c r="H343" s="10" t="s">
        <v>377</v>
      </c>
      <c r="I343" s="10" t="s">
        <v>377</v>
      </c>
      <c r="J343" s="11">
        <v>43333</v>
      </c>
      <c r="K343" s="12">
        <v>0.83333333333575865</v>
      </c>
      <c r="L343" s="10" t="s">
        <v>48</v>
      </c>
      <c r="M343" s="13">
        <v>200</v>
      </c>
      <c r="N343" s="13">
        <v>144</v>
      </c>
      <c r="O343" s="13">
        <v>94</v>
      </c>
      <c r="P343" s="13">
        <v>50</v>
      </c>
      <c r="Q343" s="13">
        <v>112</v>
      </c>
    </row>
    <row r="344" spans="1:17" s="14" customFormat="1" hidden="1">
      <c r="A344" s="8">
        <f t="shared" si="10"/>
        <v>2018</v>
      </c>
      <c r="B344" s="8">
        <f t="shared" si="11"/>
        <v>8</v>
      </c>
      <c r="C344" s="14">
        <v>3</v>
      </c>
      <c r="D344" s="9">
        <v>43343.66611928241</v>
      </c>
      <c r="E344" s="10" t="s">
        <v>17</v>
      </c>
      <c r="F344" s="10" t="s">
        <v>60</v>
      </c>
      <c r="G344" s="10" t="s">
        <v>155</v>
      </c>
      <c r="H344" s="10" t="s">
        <v>378</v>
      </c>
      <c r="I344" s="10" t="s">
        <v>314</v>
      </c>
      <c r="J344" s="11">
        <v>43333</v>
      </c>
      <c r="K344" s="12">
        <v>0.375</v>
      </c>
      <c r="L344" s="10" t="s">
        <v>48</v>
      </c>
      <c r="M344" s="13">
        <v>200</v>
      </c>
      <c r="N344" s="13">
        <v>12</v>
      </c>
      <c r="O344" s="13">
        <v>0</v>
      </c>
      <c r="P344" s="13">
        <v>12</v>
      </c>
      <c r="Q344" s="13">
        <v>12</v>
      </c>
    </row>
    <row r="345" spans="1:17" s="14" customFormat="1" hidden="1">
      <c r="A345" s="8">
        <f t="shared" si="10"/>
        <v>2018</v>
      </c>
      <c r="B345" s="8">
        <f t="shared" si="11"/>
        <v>8</v>
      </c>
      <c r="C345" s="14">
        <v>3</v>
      </c>
      <c r="D345" s="9">
        <v>43343.667329722222</v>
      </c>
      <c r="E345" s="10" t="s">
        <v>17</v>
      </c>
      <c r="F345" s="10" t="s">
        <v>60</v>
      </c>
      <c r="G345" s="10" t="s">
        <v>155</v>
      </c>
      <c r="H345" s="10" t="s">
        <v>378</v>
      </c>
      <c r="I345" s="10" t="s">
        <v>314</v>
      </c>
      <c r="J345" s="11">
        <v>43334</v>
      </c>
      <c r="K345" s="12">
        <v>0.375</v>
      </c>
      <c r="L345" s="10" t="s">
        <v>48</v>
      </c>
      <c r="M345" s="13">
        <v>200</v>
      </c>
      <c r="N345" s="13">
        <v>15</v>
      </c>
      <c r="O345" s="13">
        <v>0</v>
      </c>
      <c r="P345" s="13">
        <v>15</v>
      </c>
      <c r="Q345" s="13">
        <v>15</v>
      </c>
    </row>
    <row r="346" spans="1:17" s="14" customFormat="1" hidden="1">
      <c r="A346" s="8">
        <f t="shared" si="10"/>
        <v>2018</v>
      </c>
      <c r="B346" s="8">
        <f t="shared" si="11"/>
        <v>8</v>
      </c>
      <c r="C346" s="14">
        <v>3</v>
      </c>
      <c r="D346" s="9">
        <v>43340.415956990742</v>
      </c>
      <c r="E346" s="10" t="s">
        <v>17</v>
      </c>
      <c r="F346" s="10" t="s">
        <v>69</v>
      </c>
      <c r="G346" s="10" t="s">
        <v>379</v>
      </c>
      <c r="H346" s="10" t="s">
        <v>380</v>
      </c>
      <c r="I346" s="10" t="s">
        <v>381</v>
      </c>
      <c r="J346" s="11">
        <v>43334</v>
      </c>
      <c r="K346" s="12">
        <v>0.75</v>
      </c>
      <c r="L346" s="10" t="s">
        <v>184</v>
      </c>
      <c r="M346" s="13">
        <v>200</v>
      </c>
      <c r="N346" s="13">
        <v>150</v>
      </c>
      <c r="O346" s="13">
        <v>0</v>
      </c>
      <c r="P346" s="13">
        <v>150</v>
      </c>
      <c r="Q346" s="13">
        <v>111</v>
      </c>
    </row>
    <row r="347" spans="1:17" s="14" customFormat="1" hidden="1">
      <c r="A347" s="8">
        <f t="shared" si="10"/>
        <v>2018</v>
      </c>
      <c r="B347" s="8">
        <f t="shared" si="11"/>
        <v>8</v>
      </c>
      <c r="C347" s="14">
        <v>3</v>
      </c>
      <c r="D347" s="9">
        <v>43339.651459687499</v>
      </c>
      <c r="E347" s="10" t="s">
        <v>17</v>
      </c>
      <c r="F347" s="10" t="s">
        <v>136</v>
      </c>
      <c r="G347" s="10" t="s">
        <v>382</v>
      </c>
      <c r="H347" s="10" t="s">
        <v>383</v>
      </c>
      <c r="I347" s="10" t="s">
        <v>384</v>
      </c>
      <c r="J347" s="11">
        <v>43335</v>
      </c>
      <c r="K347" s="12">
        <v>0.8125</v>
      </c>
      <c r="L347" s="10" t="s">
        <v>48</v>
      </c>
      <c r="M347" s="13">
        <v>200</v>
      </c>
      <c r="N347" s="13">
        <v>200</v>
      </c>
      <c r="O347" s="13">
        <v>0</v>
      </c>
      <c r="P347" s="13">
        <v>200</v>
      </c>
      <c r="Q347" s="13">
        <v>117</v>
      </c>
    </row>
    <row r="348" spans="1:17" s="14" customFormat="1" hidden="1">
      <c r="A348" s="8">
        <f t="shared" si="10"/>
        <v>2018</v>
      </c>
      <c r="B348" s="8">
        <f t="shared" si="11"/>
        <v>8</v>
      </c>
      <c r="C348" s="14">
        <v>3</v>
      </c>
      <c r="D348" s="9">
        <v>43334.416820347222</v>
      </c>
      <c r="E348" s="10" t="s">
        <v>34</v>
      </c>
      <c r="F348" s="10" t="s">
        <v>35</v>
      </c>
      <c r="G348" s="10" t="s">
        <v>124</v>
      </c>
      <c r="H348" s="10" t="s">
        <v>385</v>
      </c>
      <c r="I348" s="10" t="s">
        <v>385</v>
      </c>
      <c r="J348" s="11">
        <v>43335</v>
      </c>
      <c r="K348" s="12">
        <v>0.40625</v>
      </c>
      <c r="L348" s="10" t="s">
        <v>208</v>
      </c>
      <c r="M348" s="13">
        <v>100</v>
      </c>
      <c r="N348" s="13">
        <v>80</v>
      </c>
      <c r="O348" s="13">
        <v>0</v>
      </c>
      <c r="P348" s="13">
        <v>80</v>
      </c>
      <c r="Q348" s="13">
        <v>80</v>
      </c>
    </row>
    <row r="349" spans="1:17" s="14" customFormat="1" hidden="1">
      <c r="A349" s="8">
        <f t="shared" si="10"/>
        <v>2018</v>
      </c>
      <c r="B349" s="8">
        <f t="shared" si="11"/>
        <v>8</v>
      </c>
      <c r="C349" s="14">
        <v>3</v>
      </c>
      <c r="D349" s="9">
        <v>43339.654497858792</v>
      </c>
      <c r="E349" s="10" t="s">
        <v>17</v>
      </c>
      <c r="F349" s="10" t="s">
        <v>18</v>
      </c>
      <c r="G349" s="10" t="s">
        <v>386</v>
      </c>
      <c r="H349" s="10" t="s">
        <v>387</v>
      </c>
      <c r="I349" s="10" t="s">
        <v>388</v>
      </c>
      <c r="J349" s="11">
        <v>43336</v>
      </c>
      <c r="K349" s="12">
        <v>0.83333333333575865</v>
      </c>
      <c r="L349" s="10" t="s">
        <v>21</v>
      </c>
      <c r="M349" s="13">
        <v>1440</v>
      </c>
      <c r="N349" s="13">
        <v>889</v>
      </c>
      <c r="O349" s="13">
        <f>526+36</f>
        <v>562</v>
      </c>
      <c r="P349" s="13">
        <v>327</v>
      </c>
      <c r="Q349" s="13">
        <v>740</v>
      </c>
    </row>
    <row r="350" spans="1:17" s="14" customFormat="1" hidden="1">
      <c r="A350" s="8">
        <f t="shared" si="10"/>
        <v>2018</v>
      </c>
      <c r="B350" s="8">
        <f t="shared" si="11"/>
        <v>8</v>
      </c>
      <c r="C350" s="14">
        <v>3</v>
      </c>
      <c r="D350" s="9">
        <v>43339.65513579861</v>
      </c>
      <c r="E350" s="10" t="s">
        <v>17</v>
      </c>
      <c r="F350" s="10" t="s">
        <v>18</v>
      </c>
      <c r="G350" s="10" t="s">
        <v>386</v>
      </c>
      <c r="H350" s="10" t="s">
        <v>387</v>
      </c>
      <c r="I350" s="10" t="s">
        <v>388</v>
      </c>
      <c r="J350" s="11">
        <v>43337</v>
      </c>
      <c r="K350" s="12">
        <v>0.83333333333575865</v>
      </c>
      <c r="L350" s="10" t="s">
        <v>21</v>
      </c>
      <c r="M350" s="13">
        <v>1440</v>
      </c>
      <c r="N350" s="13">
        <v>1329</v>
      </c>
      <c r="O350" s="13">
        <f>830+78</f>
        <v>908</v>
      </c>
      <c r="P350" s="13">
        <v>421</v>
      </c>
      <c r="Q350" s="13">
        <v>1147</v>
      </c>
    </row>
    <row r="351" spans="1:17" s="14" customFormat="1" hidden="1">
      <c r="A351" s="8">
        <f t="shared" si="10"/>
        <v>2018</v>
      </c>
      <c r="B351" s="8">
        <f t="shared" si="11"/>
        <v>8</v>
      </c>
      <c r="C351" s="14">
        <v>3</v>
      </c>
      <c r="D351" s="9">
        <v>43343.668978518515</v>
      </c>
      <c r="E351" s="10" t="s">
        <v>17</v>
      </c>
      <c r="F351" s="10" t="s">
        <v>60</v>
      </c>
      <c r="G351" s="10" t="s">
        <v>155</v>
      </c>
      <c r="H351" s="10" t="s">
        <v>156</v>
      </c>
      <c r="I351" s="10" t="s">
        <v>314</v>
      </c>
      <c r="J351" s="11">
        <v>43337</v>
      </c>
      <c r="K351" s="12">
        <v>0.5</v>
      </c>
      <c r="L351" s="10" t="s">
        <v>48</v>
      </c>
      <c r="M351" s="13">
        <v>200</v>
      </c>
      <c r="N351" s="13">
        <v>41</v>
      </c>
      <c r="O351" s="13">
        <v>0</v>
      </c>
      <c r="P351" s="13">
        <v>41</v>
      </c>
      <c r="Q351" s="13">
        <v>41</v>
      </c>
    </row>
    <row r="352" spans="1:17" s="14" customFormat="1" hidden="1">
      <c r="A352" s="8">
        <f t="shared" si="10"/>
        <v>2018</v>
      </c>
      <c r="B352" s="8">
        <f t="shared" si="11"/>
        <v>8</v>
      </c>
      <c r="C352" s="14">
        <v>3</v>
      </c>
      <c r="D352" s="9">
        <v>43339.658890902778</v>
      </c>
      <c r="E352" s="10" t="s">
        <v>17</v>
      </c>
      <c r="F352" s="10" t="s">
        <v>18</v>
      </c>
      <c r="G352" s="10" t="s">
        <v>19</v>
      </c>
      <c r="H352" s="10" t="s">
        <v>389</v>
      </c>
      <c r="I352" s="10" t="s">
        <v>350</v>
      </c>
      <c r="J352" s="11">
        <v>43338</v>
      </c>
      <c r="K352" s="12">
        <v>0.6875</v>
      </c>
      <c r="L352" s="10" t="s">
        <v>21</v>
      </c>
      <c r="M352" s="13">
        <v>1440</v>
      </c>
      <c r="N352" s="13">
        <v>565</v>
      </c>
      <c r="O352" s="13">
        <v>431</v>
      </c>
      <c r="P352" s="13">
        <v>134</v>
      </c>
      <c r="Q352" s="13">
        <v>410</v>
      </c>
    </row>
    <row r="353" spans="1:17" s="14" customFormat="1" hidden="1">
      <c r="A353" s="8">
        <f t="shared" si="10"/>
        <v>2018</v>
      </c>
      <c r="B353" s="8">
        <f t="shared" si="11"/>
        <v>8</v>
      </c>
      <c r="C353" s="14">
        <v>3</v>
      </c>
      <c r="D353" s="9">
        <v>43339.657658113429</v>
      </c>
      <c r="E353" s="10" t="s">
        <v>17</v>
      </c>
      <c r="F353" s="10" t="s">
        <v>29</v>
      </c>
      <c r="G353" s="10" t="s">
        <v>169</v>
      </c>
      <c r="H353" s="10" t="s">
        <v>390</v>
      </c>
      <c r="I353" s="24" t="s">
        <v>391</v>
      </c>
      <c r="J353" s="11">
        <v>43338</v>
      </c>
      <c r="K353" s="12">
        <v>0.5</v>
      </c>
      <c r="L353" s="10" t="s">
        <v>21</v>
      </c>
      <c r="M353" s="13">
        <v>1440</v>
      </c>
      <c r="N353" s="13">
        <v>1164</v>
      </c>
      <c r="O353" s="13">
        <v>935</v>
      </c>
      <c r="P353" s="13">
        <v>229</v>
      </c>
      <c r="Q353" s="13">
        <v>968</v>
      </c>
    </row>
    <row r="354" spans="1:17" s="14" customFormat="1" hidden="1">
      <c r="A354" s="8">
        <f t="shared" si="10"/>
        <v>2018</v>
      </c>
      <c r="B354" s="8">
        <f t="shared" si="11"/>
        <v>8</v>
      </c>
      <c r="C354" s="14">
        <v>3</v>
      </c>
      <c r="D354" s="9">
        <v>43340.421281608797</v>
      </c>
      <c r="E354" s="10" t="s">
        <v>17</v>
      </c>
      <c r="F354" s="10" t="s">
        <v>31</v>
      </c>
      <c r="G354" s="10" t="s">
        <v>392</v>
      </c>
      <c r="H354" s="10" t="s">
        <v>393</v>
      </c>
      <c r="I354" s="10" t="s">
        <v>376</v>
      </c>
      <c r="J354" s="11">
        <v>43339</v>
      </c>
      <c r="K354" s="12">
        <v>0.75</v>
      </c>
      <c r="L354" s="10" t="s">
        <v>121</v>
      </c>
      <c r="M354" s="13">
        <v>150</v>
      </c>
      <c r="N354" s="13">
        <v>110</v>
      </c>
      <c r="O354" s="13">
        <v>0</v>
      </c>
      <c r="P354" s="13">
        <v>110</v>
      </c>
      <c r="Q354" s="13">
        <v>106</v>
      </c>
    </row>
    <row r="355" spans="1:17" s="14" customFormat="1" hidden="1">
      <c r="A355" s="8">
        <f t="shared" si="10"/>
        <v>2018</v>
      </c>
      <c r="B355" s="8">
        <f t="shared" si="11"/>
        <v>8</v>
      </c>
      <c r="C355" s="14">
        <v>3</v>
      </c>
      <c r="D355" s="9">
        <v>43343.670067141204</v>
      </c>
      <c r="E355" s="10" t="s">
        <v>17</v>
      </c>
      <c r="F355" s="10" t="s">
        <v>60</v>
      </c>
      <c r="G355" s="10" t="s">
        <v>155</v>
      </c>
      <c r="H355" s="10" t="s">
        <v>394</v>
      </c>
      <c r="I355" s="10" t="s">
        <v>314</v>
      </c>
      <c r="J355" s="11">
        <v>43340</v>
      </c>
      <c r="K355" s="12">
        <v>0.60416666666424135</v>
      </c>
      <c r="L355" s="10" t="s">
        <v>48</v>
      </c>
      <c r="M355" s="13">
        <v>200</v>
      </c>
      <c r="N355" s="13">
        <v>22</v>
      </c>
      <c r="O355" s="13">
        <v>0</v>
      </c>
      <c r="P355" s="13">
        <v>22</v>
      </c>
      <c r="Q355" s="13">
        <v>22</v>
      </c>
    </row>
    <row r="356" spans="1:17" s="14" customFormat="1" hidden="1">
      <c r="A356" s="8">
        <f t="shared" si="10"/>
        <v>2018</v>
      </c>
      <c r="B356" s="8">
        <f t="shared" si="11"/>
        <v>8</v>
      </c>
      <c r="C356" s="14">
        <v>3</v>
      </c>
      <c r="D356" s="9">
        <v>43343.622183043983</v>
      </c>
      <c r="E356" s="10" t="s">
        <v>17</v>
      </c>
      <c r="F356" s="10" t="s">
        <v>60</v>
      </c>
      <c r="G356" s="10" t="s">
        <v>155</v>
      </c>
      <c r="H356" s="10" t="s">
        <v>395</v>
      </c>
      <c r="I356" s="10" t="s">
        <v>314</v>
      </c>
      <c r="J356" s="11">
        <v>43341</v>
      </c>
      <c r="K356" s="12">
        <v>0.41666666666424135</v>
      </c>
      <c r="L356" s="10" t="s">
        <v>48</v>
      </c>
      <c r="M356" s="13">
        <v>200</v>
      </c>
      <c r="N356" s="13">
        <v>35</v>
      </c>
      <c r="O356" s="13">
        <v>0</v>
      </c>
      <c r="P356" s="13">
        <v>35</v>
      </c>
      <c r="Q356" s="13">
        <v>35</v>
      </c>
    </row>
    <row r="357" spans="1:17" s="14" customFormat="1" hidden="1">
      <c r="A357" s="8">
        <f t="shared" si="10"/>
        <v>2018</v>
      </c>
      <c r="B357" s="8">
        <f t="shared" si="11"/>
        <v>8</v>
      </c>
      <c r="C357" s="14">
        <v>3</v>
      </c>
      <c r="D357" s="9">
        <v>43343.616826759258</v>
      </c>
      <c r="E357" s="10" t="s">
        <v>17</v>
      </c>
      <c r="F357" s="10" t="s">
        <v>69</v>
      </c>
      <c r="G357" s="10" t="s">
        <v>155</v>
      </c>
      <c r="H357" s="10" t="s">
        <v>396</v>
      </c>
      <c r="I357" s="10" t="s">
        <v>381</v>
      </c>
      <c r="J357" s="11">
        <v>43341</v>
      </c>
      <c r="K357" s="12">
        <v>0.75</v>
      </c>
      <c r="L357" s="10" t="s">
        <v>121</v>
      </c>
      <c r="M357" s="13">
        <v>150</v>
      </c>
      <c r="N357" s="13">
        <v>110</v>
      </c>
      <c r="O357" s="13">
        <v>0</v>
      </c>
      <c r="P357" s="13">
        <v>110</v>
      </c>
      <c r="Q357" s="13">
        <v>104</v>
      </c>
    </row>
    <row r="358" spans="1:17" s="14" customFormat="1" hidden="1">
      <c r="A358" s="8">
        <f t="shared" si="10"/>
        <v>2018</v>
      </c>
      <c r="B358" s="8">
        <f t="shared" si="11"/>
        <v>8</v>
      </c>
      <c r="C358" s="14">
        <v>3</v>
      </c>
      <c r="D358" s="9">
        <v>43343.62042712963</v>
      </c>
      <c r="E358" s="10" t="s">
        <v>17</v>
      </c>
      <c r="F358" s="10" t="s">
        <v>45</v>
      </c>
      <c r="G358" s="10" t="s">
        <v>46</v>
      </c>
      <c r="H358" s="10" t="s">
        <v>397</v>
      </c>
      <c r="I358" s="10" t="s">
        <v>398</v>
      </c>
      <c r="J358" s="11">
        <v>43342</v>
      </c>
      <c r="K358" s="12">
        <v>0.83333333333575865</v>
      </c>
      <c r="L358" s="10" t="s">
        <v>48</v>
      </c>
      <c r="M358" s="13">
        <v>200</v>
      </c>
      <c r="N358" s="13">
        <v>200</v>
      </c>
      <c r="O358" s="13">
        <v>150</v>
      </c>
      <c r="P358" s="13">
        <v>50</v>
      </c>
      <c r="Q358" s="13">
        <v>180</v>
      </c>
    </row>
    <row r="359" spans="1:17" s="14" customFormat="1" hidden="1">
      <c r="A359" s="8">
        <f t="shared" si="10"/>
        <v>2018</v>
      </c>
      <c r="B359" s="8">
        <f t="shared" si="11"/>
        <v>8</v>
      </c>
      <c r="C359" s="14">
        <v>3</v>
      </c>
      <c r="D359" s="9">
        <v>43346.432089907408</v>
      </c>
      <c r="E359" s="10" t="s">
        <v>17</v>
      </c>
      <c r="F359" s="10" t="s">
        <v>18</v>
      </c>
      <c r="G359" s="10" t="s">
        <v>19</v>
      </c>
      <c r="H359" s="10" t="s">
        <v>399</v>
      </c>
      <c r="I359" s="10" t="s">
        <v>400</v>
      </c>
      <c r="J359" s="11">
        <v>43343</v>
      </c>
      <c r="K359" s="12">
        <v>0.83333333333575865</v>
      </c>
      <c r="L359" s="10" t="s">
        <v>21</v>
      </c>
      <c r="M359" s="13">
        <v>1440</v>
      </c>
      <c r="N359" s="13">
        <v>1307</v>
      </c>
      <c r="O359" s="13">
        <f>970+115</f>
        <v>1085</v>
      </c>
      <c r="P359" s="13">
        <v>222</v>
      </c>
      <c r="Q359" s="13">
        <v>1102</v>
      </c>
    </row>
    <row r="360" spans="1:17" s="14" customFormat="1" hidden="1">
      <c r="A360" s="8">
        <f t="shared" si="10"/>
        <v>2018</v>
      </c>
      <c r="B360" s="8">
        <f t="shared" si="11"/>
        <v>9</v>
      </c>
      <c r="C360" s="14">
        <v>3</v>
      </c>
      <c r="D360" s="9">
        <v>43354.573395509258</v>
      </c>
      <c r="E360" s="10" t="s">
        <v>17</v>
      </c>
      <c r="F360" s="10" t="s">
        <v>18</v>
      </c>
      <c r="G360" s="10" t="s">
        <v>19</v>
      </c>
      <c r="H360" s="10" t="s">
        <v>399</v>
      </c>
      <c r="I360" s="10" t="s">
        <v>400</v>
      </c>
      <c r="J360" s="11">
        <v>43344</v>
      </c>
      <c r="K360" s="12">
        <v>0.6875</v>
      </c>
      <c r="L360" s="10" t="s">
        <v>21</v>
      </c>
      <c r="M360" s="13">
        <v>1440</v>
      </c>
      <c r="N360" s="13">
        <v>1399</v>
      </c>
      <c r="O360" s="13">
        <v>1098</v>
      </c>
      <c r="P360" s="13">
        <v>301</v>
      </c>
      <c r="Q360" s="13">
        <v>1232</v>
      </c>
    </row>
    <row r="361" spans="1:17" s="14" customFormat="1" hidden="1">
      <c r="A361" s="8">
        <f t="shared" si="10"/>
        <v>2018</v>
      </c>
      <c r="B361" s="8">
        <f t="shared" si="11"/>
        <v>9</v>
      </c>
      <c r="C361" s="14">
        <v>3</v>
      </c>
      <c r="D361" s="9">
        <v>43361.447867997689</v>
      </c>
      <c r="E361" s="10" t="s">
        <v>17</v>
      </c>
      <c r="F361" s="10" t="s">
        <v>22</v>
      </c>
      <c r="G361" s="10" t="s">
        <v>61</v>
      </c>
      <c r="H361" s="10" t="s">
        <v>401</v>
      </c>
      <c r="I361" s="10" t="s">
        <v>402</v>
      </c>
      <c r="J361" s="11">
        <v>43344</v>
      </c>
      <c r="K361" s="12">
        <v>0.5</v>
      </c>
      <c r="L361" s="10" t="s">
        <v>21</v>
      </c>
      <c r="M361" s="13">
        <v>1440</v>
      </c>
      <c r="N361" s="13">
        <v>1106</v>
      </c>
      <c r="O361" s="13">
        <v>694</v>
      </c>
      <c r="P361" s="13">
        <v>412</v>
      </c>
      <c r="Q361" s="13">
        <v>917</v>
      </c>
    </row>
    <row r="362" spans="1:17" s="14" customFormat="1" hidden="1">
      <c r="A362" s="8">
        <f t="shared" si="10"/>
        <v>2018</v>
      </c>
      <c r="B362" s="8">
        <f t="shared" si="11"/>
        <v>9</v>
      </c>
      <c r="C362" s="14">
        <v>3</v>
      </c>
      <c r="D362" s="9">
        <v>43361.451061111111</v>
      </c>
      <c r="E362" s="10" t="s">
        <v>17</v>
      </c>
      <c r="F362" s="10" t="s">
        <v>60</v>
      </c>
      <c r="G362" s="10" t="s">
        <v>155</v>
      </c>
      <c r="H362" s="10" t="s">
        <v>403</v>
      </c>
      <c r="I362" s="10" t="s">
        <v>404</v>
      </c>
      <c r="J362" s="11">
        <v>43344</v>
      </c>
      <c r="K362" s="12">
        <v>0.5</v>
      </c>
      <c r="L362" s="10" t="s">
        <v>48</v>
      </c>
      <c r="M362" s="13">
        <v>200</v>
      </c>
      <c r="N362" s="13">
        <v>42</v>
      </c>
      <c r="O362" s="13">
        <v>0</v>
      </c>
      <c r="P362" s="13">
        <v>42</v>
      </c>
      <c r="Q362" s="13">
        <v>42</v>
      </c>
    </row>
    <row r="363" spans="1:17" s="14" customFormat="1" hidden="1">
      <c r="A363" s="8">
        <f t="shared" si="10"/>
        <v>2018</v>
      </c>
      <c r="B363" s="8">
        <f t="shared" si="11"/>
        <v>9</v>
      </c>
      <c r="C363" s="14">
        <v>3</v>
      </c>
      <c r="D363" s="9">
        <v>43361.453375543977</v>
      </c>
      <c r="E363" s="10" t="s">
        <v>17</v>
      </c>
      <c r="F363" s="10" t="s">
        <v>29</v>
      </c>
      <c r="G363" s="10" t="s">
        <v>405</v>
      </c>
      <c r="H363" s="10" t="s">
        <v>406</v>
      </c>
      <c r="I363" s="10" t="s">
        <v>406</v>
      </c>
      <c r="J363" s="11">
        <v>43345</v>
      </c>
      <c r="K363" s="12">
        <v>0.5</v>
      </c>
      <c r="L363" s="10" t="s">
        <v>21</v>
      </c>
      <c r="M363" s="13">
        <v>1440</v>
      </c>
      <c r="N363" s="13">
        <v>1351</v>
      </c>
      <c r="O363" s="13">
        <v>780</v>
      </c>
      <c r="P363" s="13">
        <v>571</v>
      </c>
      <c r="Q363" s="13">
        <v>890</v>
      </c>
    </row>
    <row r="364" spans="1:17" s="14" customFormat="1" hidden="1">
      <c r="A364" s="8">
        <f t="shared" si="10"/>
        <v>2018</v>
      </c>
      <c r="B364" s="8">
        <f t="shared" si="11"/>
        <v>9</v>
      </c>
      <c r="C364" s="14">
        <v>3</v>
      </c>
      <c r="D364" s="9">
        <v>43361.455691516203</v>
      </c>
      <c r="E364" s="10" t="s">
        <v>17</v>
      </c>
      <c r="F364" s="10" t="s">
        <v>31</v>
      </c>
      <c r="G364" s="10" t="s">
        <v>407</v>
      </c>
      <c r="H364" s="10" t="s">
        <v>376</v>
      </c>
      <c r="I364" s="10" t="s">
        <v>408</v>
      </c>
      <c r="J364" s="11">
        <v>43346</v>
      </c>
      <c r="K364" s="12">
        <v>0.75</v>
      </c>
      <c r="L364" s="10" t="s">
        <v>121</v>
      </c>
      <c r="M364" s="13">
        <v>150</v>
      </c>
      <c r="N364" s="13">
        <v>128</v>
      </c>
      <c r="O364" s="13">
        <v>0</v>
      </c>
      <c r="P364" s="13">
        <v>128</v>
      </c>
      <c r="Q364" s="13">
        <v>111</v>
      </c>
    </row>
    <row r="365" spans="1:17" s="14" customFormat="1" hidden="1">
      <c r="A365" s="8">
        <f t="shared" si="10"/>
        <v>2018</v>
      </c>
      <c r="B365" s="8">
        <f t="shared" si="11"/>
        <v>9</v>
      </c>
      <c r="C365" s="14">
        <v>3</v>
      </c>
      <c r="D365" s="9">
        <v>43361.461747662033</v>
      </c>
      <c r="E365" s="10" t="s">
        <v>17</v>
      </c>
      <c r="F365" s="10" t="s">
        <v>60</v>
      </c>
      <c r="G365" s="10" t="s">
        <v>61</v>
      </c>
      <c r="H365" s="10" t="s">
        <v>409</v>
      </c>
      <c r="I365" s="10" t="s">
        <v>409</v>
      </c>
      <c r="J365" s="11">
        <v>43347</v>
      </c>
      <c r="K365" s="12">
        <v>0.58333333333575865</v>
      </c>
      <c r="L365" s="10" t="s">
        <v>48</v>
      </c>
      <c r="M365" s="13">
        <v>200</v>
      </c>
      <c r="N365" s="13">
        <v>10</v>
      </c>
      <c r="O365" s="13">
        <v>0</v>
      </c>
      <c r="P365" s="13">
        <v>10</v>
      </c>
      <c r="Q365" s="13">
        <v>10</v>
      </c>
    </row>
    <row r="366" spans="1:17" s="14" customFormat="1" hidden="1">
      <c r="A366" s="8">
        <f t="shared" si="10"/>
        <v>2018</v>
      </c>
      <c r="B366" s="8">
        <f t="shared" si="11"/>
        <v>9</v>
      </c>
      <c r="C366" s="14">
        <v>3</v>
      </c>
      <c r="D366" s="9">
        <v>43361.463541631943</v>
      </c>
      <c r="E366" s="10" t="s">
        <v>17</v>
      </c>
      <c r="F366" s="10" t="s">
        <v>69</v>
      </c>
      <c r="G366" s="10" t="s">
        <v>410</v>
      </c>
      <c r="H366" s="10" t="s">
        <v>411</v>
      </c>
      <c r="I366" s="10" t="s">
        <v>381</v>
      </c>
      <c r="J366" s="11">
        <v>43348</v>
      </c>
      <c r="K366" s="12">
        <v>0.75</v>
      </c>
      <c r="L366" s="10" t="s">
        <v>184</v>
      </c>
      <c r="M366" s="13">
        <v>200</v>
      </c>
      <c r="N366" s="13">
        <v>200</v>
      </c>
      <c r="O366" s="13">
        <v>0</v>
      </c>
      <c r="P366" s="13">
        <v>200</v>
      </c>
      <c r="Q366" s="13">
        <v>196</v>
      </c>
    </row>
    <row r="367" spans="1:17" s="14" customFormat="1" hidden="1">
      <c r="A367" s="8">
        <f t="shared" si="10"/>
        <v>2018</v>
      </c>
      <c r="B367" s="8">
        <f t="shared" si="11"/>
        <v>9</v>
      </c>
      <c r="C367" s="14">
        <v>3</v>
      </c>
      <c r="D367" s="9">
        <v>43361.468308124997</v>
      </c>
      <c r="E367" s="10" t="s">
        <v>17</v>
      </c>
      <c r="F367" s="10" t="s">
        <v>29</v>
      </c>
      <c r="G367" s="10" t="s">
        <v>412</v>
      </c>
      <c r="H367" s="10" t="s">
        <v>211</v>
      </c>
      <c r="I367" s="10" t="s">
        <v>211</v>
      </c>
      <c r="J367" s="11">
        <v>43352</v>
      </c>
      <c r="K367" s="12">
        <v>0.5</v>
      </c>
      <c r="L367" s="10" t="s">
        <v>21</v>
      </c>
      <c r="M367" s="13">
        <v>1440</v>
      </c>
      <c r="N367" s="13">
        <v>1174</v>
      </c>
      <c r="O367" s="13">
        <v>936</v>
      </c>
      <c r="P367" s="13">
        <v>238</v>
      </c>
      <c r="Q367" s="13">
        <v>975</v>
      </c>
    </row>
    <row r="368" spans="1:17" s="14" customFormat="1" hidden="1">
      <c r="A368" s="8">
        <f t="shared" si="10"/>
        <v>2018</v>
      </c>
      <c r="B368" s="8">
        <f t="shared" si="11"/>
        <v>9</v>
      </c>
      <c r="C368" s="14">
        <v>3</v>
      </c>
      <c r="D368" s="9">
        <v>43361.473323229162</v>
      </c>
      <c r="E368" s="10" t="s">
        <v>17</v>
      </c>
      <c r="F368" s="10" t="s">
        <v>31</v>
      </c>
      <c r="G368" s="10" t="s">
        <v>23</v>
      </c>
      <c r="H368" s="10" t="s">
        <v>413</v>
      </c>
      <c r="I368" s="10" t="s">
        <v>376</v>
      </c>
      <c r="J368" s="11">
        <v>43353</v>
      </c>
      <c r="K368" s="12">
        <v>0.75</v>
      </c>
      <c r="L368" s="10" t="s">
        <v>121</v>
      </c>
      <c r="M368" s="13">
        <v>150</v>
      </c>
      <c r="N368" s="13">
        <v>116</v>
      </c>
      <c r="O368" s="13">
        <v>0</v>
      </c>
      <c r="P368" s="13">
        <v>116</v>
      </c>
      <c r="Q368" s="13">
        <v>114</v>
      </c>
    </row>
    <row r="369" spans="1:17" s="14" customFormat="1" hidden="1">
      <c r="A369" s="8">
        <f t="shared" si="10"/>
        <v>2018</v>
      </c>
      <c r="B369" s="8">
        <f t="shared" si="11"/>
        <v>9</v>
      </c>
      <c r="C369" s="14">
        <v>3</v>
      </c>
      <c r="D369" s="9">
        <v>43361.488802094907</v>
      </c>
      <c r="E369" s="10" t="s">
        <v>17</v>
      </c>
      <c r="F369" s="10" t="s">
        <v>69</v>
      </c>
      <c r="G369" s="10" t="s">
        <v>155</v>
      </c>
      <c r="H369" s="10" t="s">
        <v>414</v>
      </c>
      <c r="I369" s="10" t="s">
        <v>381</v>
      </c>
      <c r="J369" s="11">
        <v>43355</v>
      </c>
      <c r="K369" s="12">
        <v>0.75</v>
      </c>
      <c r="L369" s="10" t="s">
        <v>184</v>
      </c>
      <c r="M369" s="13">
        <v>200</v>
      </c>
      <c r="N369" s="13">
        <v>190</v>
      </c>
      <c r="O369" s="13">
        <v>0</v>
      </c>
      <c r="P369" s="13">
        <v>190</v>
      </c>
      <c r="Q369" s="13">
        <v>177</v>
      </c>
    </row>
    <row r="370" spans="1:17" s="14" customFormat="1" hidden="1">
      <c r="A370" s="8">
        <f t="shared" si="10"/>
        <v>2018</v>
      </c>
      <c r="B370" s="8">
        <f t="shared" si="11"/>
        <v>9</v>
      </c>
      <c r="C370" s="14">
        <v>3</v>
      </c>
      <c r="D370" s="9">
        <v>43368.617066550927</v>
      </c>
      <c r="E370" s="10" t="s">
        <v>17</v>
      </c>
      <c r="F370" s="10" t="s">
        <v>171</v>
      </c>
      <c r="G370" s="10" t="s">
        <v>46</v>
      </c>
      <c r="H370" s="10" t="s">
        <v>415</v>
      </c>
      <c r="I370" s="10"/>
      <c r="J370" s="11">
        <v>43355</v>
      </c>
      <c r="K370" s="12">
        <v>0.75</v>
      </c>
      <c r="L370" s="10" t="s">
        <v>48</v>
      </c>
      <c r="M370" s="13">
        <v>200</v>
      </c>
      <c r="N370" s="13">
        <v>9</v>
      </c>
      <c r="O370" s="13">
        <v>0</v>
      </c>
      <c r="P370" s="13">
        <v>9</v>
      </c>
      <c r="Q370" s="13">
        <v>9</v>
      </c>
    </row>
    <row r="371" spans="1:17" s="14" customFormat="1" hidden="1">
      <c r="A371" s="8">
        <f t="shared" si="10"/>
        <v>2018</v>
      </c>
      <c r="B371" s="8">
        <f t="shared" si="11"/>
        <v>9</v>
      </c>
      <c r="C371" s="14">
        <v>3</v>
      </c>
      <c r="D371" s="9">
        <v>43361.494790752316</v>
      </c>
      <c r="E371" s="10" t="s">
        <v>17</v>
      </c>
      <c r="F371" s="10" t="s">
        <v>416</v>
      </c>
      <c r="G371" s="10" t="s">
        <v>476</v>
      </c>
      <c r="H371" s="10" t="s">
        <v>417</v>
      </c>
      <c r="I371" s="10" t="s">
        <v>418</v>
      </c>
      <c r="J371" s="11">
        <v>43356</v>
      </c>
      <c r="K371" s="12">
        <v>0.79166666666424135</v>
      </c>
      <c r="L371" s="10" t="s">
        <v>21</v>
      </c>
      <c r="M371" s="13">
        <v>1440</v>
      </c>
      <c r="N371" s="13">
        <v>757</v>
      </c>
      <c r="O371" s="13">
        <v>537</v>
      </c>
      <c r="P371" s="13">
        <v>220</v>
      </c>
      <c r="Q371" s="13">
        <v>595</v>
      </c>
    </row>
    <row r="372" spans="1:17" s="14" customFormat="1" hidden="1">
      <c r="A372" s="8">
        <f t="shared" si="10"/>
        <v>2018</v>
      </c>
      <c r="B372" s="8">
        <f t="shared" si="11"/>
        <v>9</v>
      </c>
      <c r="C372" s="14">
        <v>3</v>
      </c>
      <c r="D372" s="9">
        <v>43361.492700717594</v>
      </c>
      <c r="E372" s="10" t="s">
        <v>17</v>
      </c>
      <c r="F372" s="10" t="s">
        <v>45</v>
      </c>
      <c r="G372" s="10" t="s">
        <v>46</v>
      </c>
      <c r="H372" s="10" t="s">
        <v>419</v>
      </c>
      <c r="I372" s="10" t="s">
        <v>420</v>
      </c>
      <c r="J372" s="11">
        <v>43356</v>
      </c>
      <c r="K372" s="12">
        <v>0.83333333333575865</v>
      </c>
      <c r="L372" s="10" t="s">
        <v>48</v>
      </c>
      <c r="M372" s="13">
        <v>200</v>
      </c>
      <c r="N372" s="13">
        <v>159</v>
      </c>
      <c r="O372" s="13">
        <v>93</v>
      </c>
      <c r="P372" s="13">
        <v>66</v>
      </c>
      <c r="Q372" s="13">
        <v>141</v>
      </c>
    </row>
    <row r="373" spans="1:17" s="14" customFormat="1" hidden="1">
      <c r="A373" s="8">
        <f t="shared" si="10"/>
        <v>2018</v>
      </c>
      <c r="B373" s="8">
        <f t="shared" si="11"/>
        <v>9</v>
      </c>
      <c r="C373" s="14">
        <v>3</v>
      </c>
      <c r="D373" s="9">
        <v>43367.418313530092</v>
      </c>
      <c r="E373" s="10" t="s">
        <v>34</v>
      </c>
      <c r="F373" s="10" t="s">
        <v>35</v>
      </c>
      <c r="G373" s="10" t="s">
        <v>124</v>
      </c>
      <c r="H373" s="10" t="s">
        <v>421</v>
      </c>
      <c r="I373" s="10" t="s">
        <v>421</v>
      </c>
      <c r="J373" s="11">
        <v>43356</v>
      </c>
      <c r="K373" s="12">
        <v>0.79166666666424135</v>
      </c>
      <c r="L373" s="10" t="s">
        <v>422</v>
      </c>
      <c r="M373" s="13">
        <v>200</v>
      </c>
      <c r="N373" s="13">
        <v>200</v>
      </c>
      <c r="O373" s="13">
        <v>0</v>
      </c>
      <c r="P373" s="13">
        <v>200</v>
      </c>
      <c r="Q373" s="13">
        <v>200</v>
      </c>
    </row>
    <row r="374" spans="1:17" s="14" customFormat="1" hidden="1">
      <c r="A374" s="8">
        <f t="shared" si="10"/>
        <v>2018</v>
      </c>
      <c r="B374" s="8">
        <f t="shared" si="11"/>
        <v>9</v>
      </c>
      <c r="C374" s="14">
        <v>3</v>
      </c>
      <c r="D374" s="9">
        <v>43361.498013761578</v>
      </c>
      <c r="E374" s="10" t="s">
        <v>17</v>
      </c>
      <c r="F374" s="10" t="s">
        <v>60</v>
      </c>
      <c r="G374" s="10" t="s">
        <v>155</v>
      </c>
      <c r="H374" s="10" t="s">
        <v>423</v>
      </c>
      <c r="I374" s="10" t="s">
        <v>424</v>
      </c>
      <c r="J374" s="11">
        <v>43357</v>
      </c>
      <c r="K374" s="12">
        <v>0.54166666666424135</v>
      </c>
      <c r="L374" s="10" t="s">
        <v>48</v>
      </c>
      <c r="M374" s="13">
        <v>200</v>
      </c>
      <c r="N374" s="13">
        <v>94</v>
      </c>
      <c r="O374" s="13">
        <v>0</v>
      </c>
      <c r="P374" s="13">
        <v>94</v>
      </c>
      <c r="Q374" s="13">
        <v>94</v>
      </c>
    </row>
    <row r="375" spans="1:17" s="14" customFormat="1" hidden="1">
      <c r="A375" s="8">
        <f t="shared" si="10"/>
        <v>2018</v>
      </c>
      <c r="B375" s="8">
        <f t="shared" si="11"/>
        <v>9</v>
      </c>
      <c r="C375" s="14">
        <v>3</v>
      </c>
      <c r="D375" s="9">
        <v>43361.498792175931</v>
      </c>
      <c r="E375" s="10" t="s">
        <v>17</v>
      </c>
      <c r="F375" s="10" t="s">
        <v>60</v>
      </c>
      <c r="G375" s="10" t="s">
        <v>155</v>
      </c>
      <c r="H375" s="10" t="s">
        <v>425</v>
      </c>
      <c r="I375" s="10" t="s">
        <v>426</v>
      </c>
      <c r="J375" s="11">
        <v>43357</v>
      </c>
      <c r="K375" s="12">
        <v>0.75</v>
      </c>
      <c r="L375" s="10" t="s">
        <v>48</v>
      </c>
      <c r="M375" s="13">
        <v>200</v>
      </c>
      <c r="N375" s="13">
        <v>102</v>
      </c>
      <c r="O375" s="13">
        <v>0</v>
      </c>
      <c r="P375" s="13">
        <v>102</v>
      </c>
      <c r="Q375" s="13">
        <v>102</v>
      </c>
    </row>
    <row r="376" spans="1:17" s="14" customFormat="1" hidden="1">
      <c r="A376" s="8">
        <f t="shared" si="10"/>
        <v>2018</v>
      </c>
      <c r="B376" s="8">
        <f t="shared" si="11"/>
        <v>9</v>
      </c>
      <c r="C376" s="14">
        <v>3</v>
      </c>
      <c r="D376" s="9">
        <v>43367.417347268522</v>
      </c>
      <c r="E376" s="10" t="s">
        <v>34</v>
      </c>
      <c r="F376" s="10" t="s">
        <v>35</v>
      </c>
      <c r="G376" s="10" t="s">
        <v>124</v>
      </c>
      <c r="H376" s="10" t="s">
        <v>427</v>
      </c>
      <c r="I376" s="10" t="s">
        <v>427</v>
      </c>
      <c r="J376" s="11">
        <v>43357</v>
      </c>
      <c r="K376" s="12">
        <v>0.41666666666424135</v>
      </c>
      <c r="L376" s="10" t="s">
        <v>121</v>
      </c>
      <c r="M376" s="13">
        <v>150</v>
      </c>
      <c r="N376" s="13">
        <v>8</v>
      </c>
      <c r="O376" s="13">
        <v>0</v>
      </c>
      <c r="P376" s="13">
        <v>8</v>
      </c>
      <c r="Q376" s="13">
        <v>8</v>
      </c>
    </row>
    <row r="377" spans="1:17" s="14" customFormat="1" hidden="1">
      <c r="A377" s="8">
        <f t="shared" si="10"/>
        <v>2018</v>
      </c>
      <c r="B377" s="8">
        <f t="shared" si="11"/>
        <v>9</v>
      </c>
      <c r="C377" s="14">
        <v>3</v>
      </c>
      <c r="D377" s="9">
        <v>43361.503692060185</v>
      </c>
      <c r="E377" s="10" t="s">
        <v>17</v>
      </c>
      <c r="F377" s="10" t="s">
        <v>25</v>
      </c>
      <c r="G377" s="10" t="s">
        <v>476</v>
      </c>
      <c r="H377" s="10" t="s">
        <v>428</v>
      </c>
      <c r="I377" s="10" t="s">
        <v>428</v>
      </c>
      <c r="J377" s="11">
        <v>43358</v>
      </c>
      <c r="K377" s="12">
        <v>0.83333333333575865</v>
      </c>
      <c r="L377" s="10" t="s">
        <v>21</v>
      </c>
      <c r="M377" s="13">
        <v>1440</v>
      </c>
      <c r="N377" s="13">
        <v>1506</v>
      </c>
      <c r="O377" s="13">
        <f>873+141</f>
        <v>1014</v>
      </c>
      <c r="P377" s="13">
        <v>492</v>
      </c>
      <c r="Q377" s="13">
        <v>1333</v>
      </c>
    </row>
    <row r="378" spans="1:17" s="14" customFormat="1" hidden="1">
      <c r="A378" s="8">
        <f t="shared" si="10"/>
        <v>2018</v>
      </c>
      <c r="B378" s="8">
        <f t="shared" si="11"/>
        <v>9</v>
      </c>
      <c r="C378" s="14">
        <v>3</v>
      </c>
      <c r="D378" s="9">
        <v>43361.502031331023</v>
      </c>
      <c r="E378" s="10" t="s">
        <v>17</v>
      </c>
      <c r="F378" s="10" t="s">
        <v>40</v>
      </c>
      <c r="G378" s="10" t="s">
        <v>23</v>
      </c>
      <c r="H378" s="10" t="s">
        <v>429</v>
      </c>
      <c r="I378" s="10" t="s">
        <v>430</v>
      </c>
      <c r="J378" s="11">
        <v>43358</v>
      </c>
      <c r="K378" s="12">
        <v>0.70833333333575865</v>
      </c>
      <c r="L378" s="10" t="s">
        <v>422</v>
      </c>
      <c r="M378" s="13">
        <v>200</v>
      </c>
      <c r="N378" s="13">
        <v>175</v>
      </c>
      <c r="O378" s="13">
        <v>0</v>
      </c>
      <c r="P378" s="13">
        <v>175</v>
      </c>
      <c r="Q378" s="13">
        <v>175</v>
      </c>
    </row>
    <row r="379" spans="1:17" s="14" customFormat="1" hidden="1">
      <c r="A379" s="8">
        <f t="shared" si="10"/>
        <v>2018</v>
      </c>
      <c r="B379" s="8">
        <f t="shared" si="11"/>
        <v>9</v>
      </c>
      <c r="C379" s="14">
        <v>3</v>
      </c>
      <c r="D379" s="9">
        <v>43361.500070486116</v>
      </c>
      <c r="E379" s="10" t="s">
        <v>17</v>
      </c>
      <c r="F379" s="10" t="s">
        <v>60</v>
      </c>
      <c r="G379" s="10" t="s">
        <v>155</v>
      </c>
      <c r="H379" s="10" t="s">
        <v>431</v>
      </c>
      <c r="I379" s="10" t="s">
        <v>431</v>
      </c>
      <c r="J379" s="11">
        <v>43358</v>
      </c>
      <c r="K379" s="12">
        <v>0.5</v>
      </c>
      <c r="L379" s="10" t="s">
        <v>48</v>
      </c>
      <c r="M379" s="13">
        <v>200</v>
      </c>
      <c r="N379" s="13">
        <v>89</v>
      </c>
      <c r="O379" s="13">
        <v>0</v>
      </c>
      <c r="P379" s="13">
        <v>89</v>
      </c>
      <c r="Q379" s="13">
        <v>89</v>
      </c>
    </row>
    <row r="380" spans="1:17" s="14" customFormat="1" hidden="1">
      <c r="A380" s="8">
        <f t="shared" si="10"/>
        <v>2018</v>
      </c>
      <c r="B380" s="8">
        <f t="shared" si="11"/>
        <v>9</v>
      </c>
      <c r="C380" s="14">
        <v>3</v>
      </c>
      <c r="D380" s="9">
        <v>43361.500759872681</v>
      </c>
      <c r="E380" s="10" t="s">
        <v>17</v>
      </c>
      <c r="F380" s="10" t="s">
        <v>60</v>
      </c>
      <c r="G380" s="10" t="s">
        <v>155</v>
      </c>
      <c r="H380" s="10" t="s">
        <v>425</v>
      </c>
      <c r="I380" s="10" t="s">
        <v>426</v>
      </c>
      <c r="J380" s="11">
        <v>43358</v>
      </c>
      <c r="K380" s="12">
        <v>0.75</v>
      </c>
      <c r="L380" s="10" t="s">
        <v>48</v>
      </c>
      <c r="M380" s="13">
        <v>200</v>
      </c>
      <c r="N380" s="13">
        <v>123</v>
      </c>
      <c r="O380" s="13">
        <v>0</v>
      </c>
      <c r="P380" s="13">
        <v>123</v>
      </c>
      <c r="Q380" s="13">
        <v>123</v>
      </c>
    </row>
    <row r="381" spans="1:17" s="14" customFormat="1" hidden="1">
      <c r="A381" s="8">
        <f t="shared" si="10"/>
        <v>2018</v>
      </c>
      <c r="B381" s="8">
        <f t="shared" si="11"/>
        <v>9</v>
      </c>
      <c r="C381" s="14">
        <v>3</v>
      </c>
      <c r="D381" s="9">
        <v>43367.419402314816</v>
      </c>
      <c r="E381" s="10" t="s">
        <v>34</v>
      </c>
      <c r="F381" s="10" t="s">
        <v>35</v>
      </c>
      <c r="G381" s="10" t="s">
        <v>124</v>
      </c>
      <c r="H381" s="10" t="s">
        <v>432</v>
      </c>
      <c r="I381" s="10" t="s">
        <v>432</v>
      </c>
      <c r="J381" s="11">
        <v>43358</v>
      </c>
      <c r="K381" s="12">
        <v>0.41666666666424135</v>
      </c>
      <c r="L381" s="10" t="s">
        <v>238</v>
      </c>
      <c r="M381" s="13">
        <v>1200</v>
      </c>
      <c r="N381" s="13">
        <v>1</v>
      </c>
      <c r="O381" s="13">
        <v>0</v>
      </c>
      <c r="P381" s="13">
        <v>1</v>
      </c>
      <c r="Q381" s="13">
        <v>1</v>
      </c>
    </row>
    <row r="382" spans="1:17" s="14" customFormat="1" hidden="1">
      <c r="A382" s="8">
        <f t="shared" si="10"/>
        <v>2018</v>
      </c>
      <c r="B382" s="8">
        <f t="shared" si="11"/>
        <v>9</v>
      </c>
      <c r="C382" s="14">
        <v>3</v>
      </c>
      <c r="D382" s="9">
        <v>43361.503692060185</v>
      </c>
      <c r="E382" s="10" t="s">
        <v>17</v>
      </c>
      <c r="F382" s="10" t="s">
        <v>25</v>
      </c>
      <c r="G382" s="10" t="s">
        <v>476</v>
      </c>
      <c r="H382" s="10" t="s">
        <v>428</v>
      </c>
      <c r="I382" s="10" t="s">
        <v>428</v>
      </c>
      <c r="J382" s="11">
        <v>43359</v>
      </c>
      <c r="K382" s="12">
        <v>0.75</v>
      </c>
      <c r="L382" s="10" t="s">
        <v>21</v>
      </c>
      <c r="M382" s="13">
        <v>1440</v>
      </c>
      <c r="N382" s="13">
        <v>1481</v>
      </c>
      <c r="O382" s="13">
        <f>959+54</f>
        <v>1013</v>
      </c>
      <c r="P382" s="13">
        <v>468</v>
      </c>
      <c r="Q382" s="13">
        <v>1307</v>
      </c>
    </row>
    <row r="383" spans="1:17" s="14" customFormat="1" hidden="1">
      <c r="A383" s="8">
        <f t="shared" si="10"/>
        <v>2018</v>
      </c>
      <c r="B383" s="8">
        <f t="shared" si="11"/>
        <v>9</v>
      </c>
      <c r="C383" s="14">
        <v>3</v>
      </c>
      <c r="D383" s="9">
        <v>43361.502883553243</v>
      </c>
      <c r="E383" s="10" t="s">
        <v>17</v>
      </c>
      <c r="F383" s="10" t="s">
        <v>60</v>
      </c>
      <c r="G383" s="10" t="s">
        <v>155</v>
      </c>
      <c r="H383" s="10" t="s">
        <v>433</v>
      </c>
      <c r="I383" s="10" t="s">
        <v>434</v>
      </c>
      <c r="J383" s="11">
        <v>43359</v>
      </c>
      <c r="K383" s="12">
        <v>0.5</v>
      </c>
      <c r="L383" s="10" t="s">
        <v>48</v>
      </c>
      <c r="M383" s="13">
        <v>200</v>
      </c>
      <c r="N383" s="13">
        <v>71</v>
      </c>
      <c r="O383" s="13">
        <v>0</v>
      </c>
      <c r="P383" s="13">
        <v>71</v>
      </c>
      <c r="Q383" s="13">
        <v>71</v>
      </c>
    </row>
    <row r="384" spans="1:17" s="14" customFormat="1" hidden="1">
      <c r="A384" s="8">
        <f t="shared" si="10"/>
        <v>2018</v>
      </c>
      <c r="B384" s="8">
        <f t="shared" si="11"/>
        <v>9</v>
      </c>
      <c r="C384" s="14">
        <v>3</v>
      </c>
      <c r="D384" s="9">
        <v>43362.593103726853</v>
      </c>
      <c r="E384" s="10" t="s">
        <v>17</v>
      </c>
      <c r="F384" s="10" t="s">
        <v>136</v>
      </c>
      <c r="G384" s="10" t="s">
        <v>435</v>
      </c>
      <c r="H384" s="10" t="s">
        <v>436</v>
      </c>
      <c r="I384" s="10" t="s">
        <v>437</v>
      </c>
      <c r="J384" s="11">
        <v>43359</v>
      </c>
      <c r="K384" s="12">
        <v>0.66666666666424135</v>
      </c>
      <c r="L384" s="10" t="s">
        <v>48</v>
      </c>
      <c r="M384" s="13">
        <v>200</v>
      </c>
      <c r="N384" s="13">
        <v>200</v>
      </c>
      <c r="O384" s="13">
        <v>0</v>
      </c>
      <c r="P384" s="13">
        <v>200</v>
      </c>
      <c r="Q384" s="13">
        <v>82</v>
      </c>
    </row>
    <row r="385" spans="1:17" s="14" customFormat="1" hidden="1">
      <c r="A385" s="8">
        <f t="shared" si="10"/>
        <v>2018</v>
      </c>
      <c r="B385" s="8">
        <f t="shared" si="11"/>
        <v>9</v>
      </c>
      <c r="C385" s="14">
        <v>3</v>
      </c>
      <c r="D385" s="9">
        <v>43362.617532233795</v>
      </c>
      <c r="E385" s="10" t="s">
        <v>17</v>
      </c>
      <c r="F385" s="10" t="s">
        <v>29</v>
      </c>
      <c r="G385" s="10" t="s">
        <v>438</v>
      </c>
      <c r="H385" s="10" t="s">
        <v>391</v>
      </c>
      <c r="I385" s="10" t="s">
        <v>391</v>
      </c>
      <c r="J385" s="11">
        <v>43359</v>
      </c>
      <c r="K385" s="12">
        <v>0.5</v>
      </c>
      <c r="L385" s="10" t="s">
        <v>21</v>
      </c>
      <c r="M385" s="13">
        <v>1440</v>
      </c>
      <c r="N385" s="13">
        <v>1359</v>
      </c>
      <c r="O385" s="13">
        <v>1092</v>
      </c>
      <c r="P385" s="13">
        <v>267</v>
      </c>
      <c r="Q385" s="13">
        <v>1106</v>
      </c>
    </row>
    <row r="386" spans="1:17" s="14" customFormat="1" hidden="1">
      <c r="A386" s="8">
        <f t="shared" si="10"/>
        <v>2018</v>
      </c>
      <c r="B386" s="8">
        <f t="shared" si="11"/>
        <v>9</v>
      </c>
      <c r="C386" s="14">
        <v>3</v>
      </c>
      <c r="D386" s="9">
        <v>43368.450288576394</v>
      </c>
      <c r="E386" s="10" t="s">
        <v>17</v>
      </c>
      <c r="F386" s="10" t="s">
        <v>31</v>
      </c>
      <c r="G386" s="10" t="s">
        <v>439</v>
      </c>
      <c r="H386" s="10" t="s">
        <v>376</v>
      </c>
      <c r="I386" s="10" t="s">
        <v>376</v>
      </c>
      <c r="J386" s="11">
        <v>43360</v>
      </c>
      <c r="K386" s="12">
        <v>0.75</v>
      </c>
      <c r="L386" s="10" t="s">
        <v>121</v>
      </c>
      <c r="M386" s="13">
        <v>150</v>
      </c>
      <c r="N386" s="13">
        <v>100</v>
      </c>
      <c r="O386" s="13">
        <v>0</v>
      </c>
      <c r="P386" s="13">
        <v>100</v>
      </c>
      <c r="Q386" s="13">
        <v>99</v>
      </c>
    </row>
    <row r="387" spans="1:17" s="14" customFormat="1" hidden="1">
      <c r="A387" s="8">
        <f t="shared" ref="A387:A410" si="12">YEAR(J387)</f>
        <v>2018</v>
      </c>
      <c r="B387" s="8">
        <f t="shared" ref="B387:B410" si="13">MONTH(J387)</f>
        <v>9</v>
      </c>
      <c r="C387" s="14">
        <v>3</v>
      </c>
      <c r="D387" s="9">
        <v>43368.454585092593</v>
      </c>
      <c r="E387" s="10" t="s">
        <v>17</v>
      </c>
      <c r="F387" s="10" t="s">
        <v>60</v>
      </c>
      <c r="G387" s="10" t="s">
        <v>155</v>
      </c>
      <c r="H387" s="10" t="s">
        <v>440</v>
      </c>
      <c r="I387" s="10" t="s">
        <v>441</v>
      </c>
      <c r="J387" s="11">
        <v>43360</v>
      </c>
      <c r="K387" s="12">
        <v>0.41666666666666669</v>
      </c>
      <c r="L387" s="10" t="s">
        <v>48</v>
      </c>
      <c r="M387" s="13">
        <v>200</v>
      </c>
      <c r="N387" s="13">
        <v>10</v>
      </c>
      <c r="O387" s="13">
        <v>0</v>
      </c>
      <c r="P387" s="13">
        <v>10</v>
      </c>
      <c r="Q387" s="13">
        <v>10</v>
      </c>
    </row>
    <row r="388" spans="1:17" s="14" customFormat="1" hidden="1">
      <c r="A388" s="8">
        <f t="shared" si="12"/>
        <v>2018</v>
      </c>
      <c r="B388" s="8">
        <f t="shared" si="13"/>
        <v>9</v>
      </c>
      <c r="C388" s="14">
        <v>3</v>
      </c>
      <c r="D388" s="9">
        <v>43368.454585092593</v>
      </c>
      <c r="E388" s="10" t="s">
        <v>17</v>
      </c>
      <c r="F388" s="10" t="s">
        <v>60</v>
      </c>
      <c r="G388" s="10" t="s">
        <v>155</v>
      </c>
      <c r="H388" s="10" t="s">
        <v>440</v>
      </c>
      <c r="I388" s="10" t="s">
        <v>442</v>
      </c>
      <c r="J388" s="11">
        <v>43360</v>
      </c>
      <c r="K388" s="12">
        <v>0.70833333333333337</v>
      </c>
      <c r="L388" s="10" t="s">
        <v>48</v>
      </c>
      <c r="M388" s="13">
        <v>200</v>
      </c>
      <c r="N388" s="13">
        <v>35</v>
      </c>
      <c r="O388" s="13">
        <v>0</v>
      </c>
      <c r="P388" s="13">
        <v>35</v>
      </c>
      <c r="Q388" s="13">
        <v>35</v>
      </c>
    </row>
    <row r="389" spans="1:17" s="14" customFormat="1" hidden="1">
      <c r="A389" s="8">
        <f t="shared" si="12"/>
        <v>2018</v>
      </c>
      <c r="B389" s="8">
        <f t="shared" si="13"/>
        <v>9</v>
      </c>
      <c r="C389" s="14">
        <v>3</v>
      </c>
      <c r="D389" s="9">
        <v>43361.503692060185</v>
      </c>
      <c r="E389" s="10" t="s">
        <v>17</v>
      </c>
      <c r="F389" s="10" t="s">
        <v>25</v>
      </c>
      <c r="G389" s="10" t="s">
        <v>476</v>
      </c>
      <c r="H389" s="10" t="s">
        <v>428</v>
      </c>
      <c r="I389" s="10" t="s">
        <v>428</v>
      </c>
      <c r="J389" s="11">
        <v>43361</v>
      </c>
      <c r="K389" s="12">
        <v>0.83333333333333337</v>
      </c>
      <c r="L389" s="10" t="s">
        <v>21</v>
      </c>
      <c r="M389" s="13">
        <v>1440</v>
      </c>
      <c r="N389" s="13">
        <v>1417</v>
      </c>
      <c r="O389" s="13">
        <v>1047</v>
      </c>
      <c r="P389" s="13">
        <v>370</v>
      </c>
      <c r="Q389" s="13">
        <v>1307</v>
      </c>
    </row>
    <row r="390" spans="1:17" s="14" customFormat="1" hidden="1">
      <c r="A390" s="8">
        <f t="shared" si="12"/>
        <v>2018</v>
      </c>
      <c r="B390" s="8">
        <f t="shared" si="13"/>
        <v>9</v>
      </c>
      <c r="C390" s="14">
        <v>3</v>
      </c>
      <c r="D390" s="9">
        <v>43368.463908472222</v>
      </c>
      <c r="E390" s="10" t="s">
        <v>17</v>
      </c>
      <c r="F390" s="10" t="s">
        <v>54</v>
      </c>
      <c r="G390" s="10" t="s">
        <v>49</v>
      </c>
      <c r="H390" s="10" t="s">
        <v>443</v>
      </c>
      <c r="I390" s="10" t="s">
        <v>443</v>
      </c>
      <c r="J390" s="11">
        <v>43361</v>
      </c>
      <c r="K390" s="12">
        <v>0.83333333333333337</v>
      </c>
      <c r="L390" s="10" t="s">
        <v>48</v>
      </c>
      <c r="M390" s="13">
        <v>200</v>
      </c>
      <c r="N390" s="13">
        <v>89</v>
      </c>
      <c r="O390" s="13">
        <v>46</v>
      </c>
      <c r="P390" s="13">
        <v>43</v>
      </c>
      <c r="Q390" s="13">
        <v>72</v>
      </c>
    </row>
    <row r="391" spans="1:17" s="14" customFormat="1" hidden="1">
      <c r="A391" s="8">
        <f t="shared" si="12"/>
        <v>2018</v>
      </c>
      <c r="B391" s="8">
        <f t="shared" si="13"/>
        <v>9</v>
      </c>
      <c r="C391" s="14">
        <v>3</v>
      </c>
      <c r="D391" s="9">
        <v>43368.454585092593</v>
      </c>
      <c r="E391" s="10" t="s">
        <v>17</v>
      </c>
      <c r="F391" s="10" t="s">
        <v>60</v>
      </c>
      <c r="G391" s="10" t="s">
        <v>155</v>
      </c>
      <c r="H391" s="10" t="s">
        <v>440</v>
      </c>
      <c r="I391" s="10" t="s">
        <v>444</v>
      </c>
      <c r="J391" s="11">
        <v>43361</v>
      </c>
      <c r="K391" s="12">
        <v>0.70833333333333337</v>
      </c>
      <c r="L391" s="10" t="s">
        <v>48</v>
      </c>
      <c r="M391" s="13">
        <v>200</v>
      </c>
      <c r="N391" s="13">
        <v>25</v>
      </c>
      <c r="O391" s="13">
        <v>0</v>
      </c>
      <c r="P391" s="13">
        <v>25</v>
      </c>
      <c r="Q391" s="13">
        <v>25</v>
      </c>
    </row>
    <row r="392" spans="1:17" s="14" customFormat="1" hidden="1">
      <c r="A392" s="8">
        <f t="shared" si="12"/>
        <v>2018</v>
      </c>
      <c r="B392" s="8">
        <f t="shared" si="13"/>
        <v>9</v>
      </c>
      <c r="C392" s="14">
        <v>3</v>
      </c>
      <c r="D392" s="9">
        <v>43368.454585092593</v>
      </c>
      <c r="E392" s="10" t="s">
        <v>17</v>
      </c>
      <c r="F392" s="10" t="s">
        <v>60</v>
      </c>
      <c r="G392" s="10" t="s">
        <v>155</v>
      </c>
      <c r="H392" s="10" t="s">
        <v>440</v>
      </c>
      <c r="I392" s="10" t="s">
        <v>445</v>
      </c>
      <c r="J392" s="11">
        <v>43361</v>
      </c>
      <c r="K392" s="12">
        <v>0.625</v>
      </c>
      <c r="L392" s="10" t="s">
        <v>48</v>
      </c>
      <c r="M392" s="13">
        <v>200</v>
      </c>
      <c r="N392" s="13">
        <v>121</v>
      </c>
      <c r="O392" s="13">
        <v>0</v>
      </c>
      <c r="P392" s="13">
        <v>121</v>
      </c>
      <c r="Q392" s="13">
        <v>121</v>
      </c>
    </row>
    <row r="393" spans="1:17" s="14" customFormat="1" hidden="1">
      <c r="A393" s="8">
        <f t="shared" si="12"/>
        <v>2018</v>
      </c>
      <c r="B393" s="8">
        <f t="shared" si="13"/>
        <v>9</v>
      </c>
      <c r="C393" s="14">
        <v>3</v>
      </c>
      <c r="D393" s="9">
        <v>43361.503692060185</v>
      </c>
      <c r="E393" s="10" t="s">
        <v>17</v>
      </c>
      <c r="F393" s="10" t="s">
        <v>25</v>
      </c>
      <c r="G393" s="10" t="s">
        <v>476</v>
      </c>
      <c r="H393" s="10" t="s">
        <v>428</v>
      </c>
      <c r="I393" s="10" t="s">
        <v>428</v>
      </c>
      <c r="J393" s="11">
        <v>43362</v>
      </c>
      <c r="K393" s="12">
        <v>0.83333333333333337</v>
      </c>
      <c r="L393" s="10" t="s">
        <v>21</v>
      </c>
      <c r="M393" s="13">
        <v>1440</v>
      </c>
      <c r="N393" s="13">
        <v>1465</v>
      </c>
      <c r="O393" s="13">
        <f>986+45</f>
        <v>1031</v>
      </c>
      <c r="P393" s="13">
        <v>434</v>
      </c>
      <c r="Q393" s="13">
        <v>1257</v>
      </c>
    </row>
    <row r="394" spans="1:17" s="14" customFormat="1" hidden="1">
      <c r="A394" s="8">
        <f t="shared" si="12"/>
        <v>2018</v>
      </c>
      <c r="B394" s="8">
        <f t="shared" si="13"/>
        <v>9</v>
      </c>
      <c r="C394" s="14">
        <v>3</v>
      </c>
      <c r="D394" s="9">
        <v>43368.454585092593</v>
      </c>
      <c r="E394" s="10" t="s">
        <v>17</v>
      </c>
      <c r="F394" s="10" t="s">
        <v>60</v>
      </c>
      <c r="G394" s="10" t="s">
        <v>155</v>
      </c>
      <c r="H394" s="10" t="s">
        <v>440</v>
      </c>
      <c r="I394" s="10" t="s">
        <v>446</v>
      </c>
      <c r="J394" s="11">
        <v>43362</v>
      </c>
      <c r="K394" s="12">
        <v>0.41666666666666669</v>
      </c>
      <c r="L394" s="10" t="s">
        <v>48</v>
      </c>
      <c r="M394" s="13">
        <v>200</v>
      </c>
      <c r="N394" s="13">
        <v>37</v>
      </c>
      <c r="O394" s="13">
        <v>0</v>
      </c>
      <c r="P394" s="13">
        <v>37</v>
      </c>
      <c r="Q394" s="13">
        <v>37</v>
      </c>
    </row>
    <row r="395" spans="1:17" s="14" customFormat="1" hidden="1">
      <c r="A395" s="8">
        <f t="shared" si="12"/>
        <v>2018</v>
      </c>
      <c r="B395" s="8">
        <f t="shared" si="13"/>
        <v>9</v>
      </c>
      <c r="C395" s="14">
        <v>3</v>
      </c>
      <c r="D395" s="9">
        <v>43368.454585092593</v>
      </c>
      <c r="E395" s="10" t="s">
        <v>17</v>
      </c>
      <c r="F395" s="10" t="s">
        <v>60</v>
      </c>
      <c r="G395" s="10" t="s">
        <v>155</v>
      </c>
      <c r="H395" s="10" t="s">
        <v>440</v>
      </c>
      <c r="I395" s="10" t="s">
        <v>447</v>
      </c>
      <c r="J395" s="11">
        <v>43362</v>
      </c>
      <c r="K395" s="12">
        <v>0.70833333333333337</v>
      </c>
      <c r="L395" s="10" t="s">
        <v>48</v>
      </c>
      <c r="M395" s="13">
        <v>200</v>
      </c>
      <c r="N395" s="13">
        <v>63</v>
      </c>
      <c r="O395" s="13">
        <v>0</v>
      </c>
      <c r="P395" s="13">
        <v>63</v>
      </c>
      <c r="Q395" s="13">
        <v>63</v>
      </c>
    </row>
    <row r="396" spans="1:17" s="14" customFormat="1" hidden="1">
      <c r="A396" s="8">
        <f t="shared" si="12"/>
        <v>2018</v>
      </c>
      <c r="B396" s="8">
        <f t="shared" si="13"/>
        <v>9</v>
      </c>
      <c r="C396" s="14">
        <v>3</v>
      </c>
      <c r="D396" s="9">
        <v>43361.503692060185</v>
      </c>
      <c r="E396" s="10" t="s">
        <v>17</v>
      </c>
      <c r="F396" s="10" t="s">
        <v>25</v>
      </c>
      <c r="G396" s="10" t="s">
        <v>476</v>
      </c>
      <c r="H396" s="10" t="s">
        <v>428</v>
      </c>
      <c r="I396" s="10" t="s">
        <v>428</v>
      </c>
      <c r="J396" s="11">
        <v>43363</v>
      </c>
      <c r="K396" s="12">
        <v>0.83333333333333337</v>
      </c>
      <c r="L396" s="10" t="s">
        <v>21</v>
      </c>
      <c r="M396" s="13">
        <v>1440</v>
      </c>
      <c r="N396" s="13">
        <v>1442</v>
      </c>
      <c r="O396" s="13">
        <v>1185</v>
      </c>
      <c r="P396" s="13">
        <v>257</v>
      </c>
      <c r="Q396" s="13">
        <v>1310</v>
      </c>
    </row>
    <row r="397" spans="1:17" s="14" customFormat="1" hidden="1">
      <c r="A397" s="8">
        <f t="shared" si="12"/>
        <v>2018</v>
      </c>
      <c r="B397" s="8">
        <f t="shared" si="13"/>
        <v>9</v>
      </c>
      <c r="C397" s="14">
        <v>3</v>
      </c>
      <c r="D397" s="9">
        <v>43368.454585092593</v>
      </c>
      <c r="E397" s="10" t="s">
        <v>17</v>
      </c>
      <c r="F397" s="10" t="s">
        <v>60</v>
      </c>
      <c r="G397" s="10" t="s">
        <v>155</v>
      </c>
      <c r="H397" s="10" t="s">
        <v>440</v>
      </c>
      <c r="I397" s="10" t="s">
        <v>448</v>
      </c>
      <c r="J397" s="11">
        <v>43363</v>
      </c>
      <c r="K397" s="12">
        <v>0.41666666666666669</v>
      </c>
      <c r="L397" s="10" t="s">
        <v>48</v>
      </c>
      <c r="M397" s="13">
        <v>200</v>
      </c>
      <c r="N397" s="13">
        <v>7</v>
      </c>
      <c r="O397" s="13">
        <v>0</v>
      </c>
      <c r="P397" s="13">
        <v>7</v>
      </c>
      <c r="Q397" s="13">
        <v>7</v>
      </c>
    </row>
    <row r="398" spans="1:17" s="14" customFormat="1" hidden="1">
      <c r="A398" s="8">
        <f t="shared" si="12"/>
        <v>2018</v>
      </c>
      <c r="B398" s="8">
        <f t="shared" si="13"/>
        <v>9</v>
      </c>
      <c r="C398" s="14">
        <v>3</v>
      </c>
      <c r="D398" s="9">
        <v>43368.454585092593</v>
      </c>
      <c r="E398" s="10" t="s">
        <v>17</v>
      </c>
      <c r="F398" s="10" t="s">
        <v>60</v>
      </c>
      <c r="G398" s="10" t="s">
        <v>155</v>
      </c>
      <c r="H398" s="10" t="s">
        <v>440</v>
      </c>
      <c r="I398" s="10" t="s">
        <v>449</v>
      </c>
      <c r="J398" s="11">
        <v>43363</v>
      </c>
      <c r="K398" s="12">
        <v>0.70833333333333337</v>
      </c>
      <c r="L398" s="10" t="s">
        <v>48</v>
      </c>
      <c r="M398" s="13">
        <v>200</v>
      </c>
      <c r="N398" s="13">
        <v>72</v>
      </c>
      <c r="O398" s="13">
        <v>0</v>
      </c>
      <c r="P398" s="13">
        <v>72</v>
      </c>
      <c r="Q398" s="13">
        <v>72</v>
      </c>
    </row>
    <row r="399" spans="1:17" s="14" customFormat="1" hidden="1">
      <c r="A399" s="8">
        <f t="shared" si="12"/>
        <v>2018</v>
      </c>
      <c r="B399" s="8">
        <f t="shared" si="13"/>
        <v>9</v>
      </c>
      <c r="C399" s="14">
        <v>3</v>
      </c>
      <c r="D399" s="9">
        <v>43361.503692060185</v>
      </c>
      <c r="E399" s="10" t="s">
        <v>17</v>
      </c>
      <c r="F399" s="10" t="s">
        <v>25</v>
      </c>
      <c r="G399" s="10" t="s">
        <v>476</v>
      </c>
      <c r="H399" s="10" t="s">
        <v>428</v>
      </c>
      <c r="I399" s="10" t="s">
        <v>428</v>
      </c>
      <c r="J399" s="11">
        <v>43364</v>
      </c>
      <c r="K399" s="12">
        <v>0.83333333333333337</v>
      </c>
      <c r="L399" s="10" t="s">
        <v>21</v>
      </c>
      <c r="M399" s="13">
        <v>1440</v>
      </c>
      <c r="N399" s="13">
        <v>1462</v>
      </c>
      <c r="O399" s="13">
        <v>1072</v>
      </c>
      <c r="P399" s="13">
        <v>390</v>
      </c>
      <c r="Q399" s="13">
        <v>1331</v>
      </c>
    </row>
    <row r="400" spans="1:17" s="14" customFormat="1" hidden="1">
      <c r="A400" s="8">
        <f t="shared" si="12"/>
        <v>2018</v>
      </c>
      <c r="B400" s="8">
        <f t="shared" si="13"/>
        <v>9</v>
      </c>
      <c r="C400" s="14">
        <v>3</v>
      </c>
      <c r="D400" s="9">
        <v>43368.454585092593</v>
      </c>
      <c r="E400" s="10" t="s">
        <v>17</v>
      </c>
      <c r="F400" s="10" t="s">
        <v>60</v>
      </c>
      <c r="G400" s="10" t="s">
        <v>155</v>
      </c>
      <c r="H400" s="10" t="s">
        <v>440</v>
      </c>
      <c r="I400" s="10" t="s">
        <v>450</v>
      </c>
      <c r="J400" s="11">
        <v>43364</v>
      </c>
      <c r="K400" s="12">
        <v>0.70833333333333337</v>
      </c>
      <c r="L400" s="10" t="s">
        <v>48</v>
      </c>
      <c r="M400" s="13">
        <v>200</v>
      </c>
      <c r="N400" s="13">
        <v>150</v>
      </c>
      <c r="O400" s="13">
        <v>0</v>
      </c>
      <c r="P400" s="13">
        <v>150</v>
      </c>
      <c r="Q400" s="13">
        <v>150</v>
      </c>
    </row>
    <row r="401" spans="1:20" s="14" customFormat="1" hidden="1">
      <c r="A401" s="8">
        <f t="shared" si="12"/>
        <v>2018</v>
      </c>
      <c r="B401" s="8">
        <f t="shared" si="13"/>
        <v>9</v>
      </c>
      <c r="C401" s="14">
        <v>3</v>
      </c>
      <c r="D401" s="9">
        <v>43368.454585092593</v>
      </c>
      <c r="E401" s="10" t="s">
        <v>17</v>
      </c>
      <c r="F401" s="10" t="s">
        <v>60</v>
      </c>
      <c r="G401" s="10" t="s">
        <v>451</v>
      </c>
      <c r="H401" s="10" t="s">
        <v>440</v>
      </c>
      <c r="I401" s="10" t="s">
        <v>452</v>
      </c>
      <c r="J401" s="11">
        <v>43364</v>
      </c>
      <c r="K401" s="12">
        <v>0.41666666666666669</v>
      </c>
      <c r="L401" s="10" t="s">
        <v>48</v>
      </c>
      <c r="M401" s="13">
        <v>200</v>
      </c>
      <c r="N401" s="13">
        <v>42</v>
      </c>
      <c r="O401" s="13">
        <v>0</v>
      </c>
      <c r="P401" s="13">
        <v>42</v>
      </c>
      <c r="Q401" s="13">
        <v>42</v>
      </c>
    </row>
    <row r="402" spans="1:20" s="14" customFormat="1" hidden="1">
      <c r="A402" s="8">
        <f t="shared" si="12"/>
        <v>2018</v>
      </c>
      <c r="B402" s="8">
        <f t="shared" si="13"/>
        <v>9</v>
      </c>
      <c r="C402" s="14">
        <v>3</v>
      </c>
      <c r="D402" s="9">
        <v>43361.503692060185</v>
      </c>
      <c r="E402" s="10" t="s">
        <v>17</v>
      </c>
      <c r="F402" s="10" t="s">
        <v>25</v>
      </c>
      <c r="G402" s="10" t="s">
        <v>476</v>
      </c>
      <c r="H402" s="10" t="s">
        <v>428</v>
      </c>
      <c r="I402" s="10" t="s">
        <v>428</v>
      </c>
      <c r="J402" s="11">
        <v>43365</v>
      </c>
      <c r="K402" s="12">
        <v>0.83333333333333337</v>
      </c>
      <c r="L402" s="10" t="s">
        <v>21</v>
      </c>
      <c r="M402" s="13">
        <v>1440</v>
      </c>
      <c r="N402" s="13">
        <v>1518</v>
      </c>
      <c r="O402" s="13">
        <f>64+1056</f>
        <v>1120</v>
      </c>
      <c r="P402" s="13">
        <v>398</v>
      </c>
      <c r="Q402" s="13">
        <v>1360</v>
      </c>
    </row>
    <row r="403" spans="1:20" s="14" customFormat="1" hidden="1">
      <c r="A403" s="8">
        <f t="shared" si="12"/>
        <v>2018</v>
      </c>
      <c r="B403" s="8">
        <f t="shared" si="13"/>
        <v>9</v>
      </c>
      <c r="C403" s="14">
        <v>3</v>
      </c>
      <c r="D403" s="9">
        <v>43368.454585092593</v>
      </c>
      <c r="E403" s="10" t="s">
        <v>17</v>
      </c>
      <c r="F403" s="10" t="s">
        <v>60</v>
      </c>
      <c r="G403" s="10" t="s">
        <v>155</v>
      </c>
      <c r="H403" s="10" t="s">
        <v>453</v>
      </c>
      <c r="I403" s="10" t="s">
        <v>454</v>
      </c>
      <c r="J403" s="11">
        <v>43365</v>
      </c>
      <c r="K403" s="12">
        <v>0.5</v>
      </c>
      <c r="L403" s="10" t="s">
        <v>48</v>
      </c>
      <c r="M403" s="13">
        <v>200</v>
      </c>
      <c r="N403" s="13">
        <v>97</v>
      </c>
      <c r="O403" s="13">
        <v>0</v>
      </c>
      <c r="P403" s="13">
        <v>97</v>
      </c>
      <c r="Q403" s="13">
        <v>97</v>
      </c>
    </row>
    <row r="404" spans="1:20" s="14" customFormat="1" hidden="1">
      <c r="A404" s="8">
        <f t="shared" si="12"/>
        <v>2018</v>
      </c>
      <c r="B404" s="8">
        <f t="shared" si="13"/>
        <v>9</v>
      </c>
      <c r="C404" s="14">
        <v>3</v>
      </c>
      <c r="D404" s="9">
        <v>43368.454585092593</v>
      </c>
      <c r="E404" s="10" t="s">
        <v>17</v>
      </c>
      <c r="F404" s="10" t="s">
        <v>60</v>
      </c>
      <c r="G404" s="10" t="s">
        <v>155</v>
      </c>
      <c r="H404" s="10" t="s">
        <v>440</v>
      </c>
      <c r="I404" s="10" t="s">
        <v>455</v>
      </c>
      <c r="J404" s="11">
        <v>43365</v>
      </c>
      <c r="K404" s="12">
        <v>0.54166666666666663</v>
      </c>
      <c r="L404" s="10" t="s">
        <v>48</v>
      </c>
      <c r="M404" s="13">
        <v>200</v>
      </c>
      <c r="N404" s="13">
        <v>142</v>
      </c>
      <c r="O404" s="13">
        <v>0</v>
      </c>
      <c r="P404" s="13">
        <v>142</v>
      </c>
      <c r="Q404" s="13">
        <v>142</v>
      </c>
    </row>
    <row r="405" spans="1:20" s="14" customFormat="1" hidden="1">
      <c r="A405" s="8">
        <f t="shared" si="12"/>
        <v>2018</v>
      </c>
      <c r="B405" s="8">
        <f t="shared" si="13"/>
        <v>9</v>
      </c>
      <c r="C405" s="14">
        <v>3</v>
      </c>
      <c r="D405" s="9">
        <v>43368.474178668985</v>
      </c>
      <c r="E405" s="10" t="s">
        <v>17</v>
      </c>
      <c r="F405" s="10" t="s">
        <v>18</v>
      </c>
      <c r="G405" s="10" t="s">
        <v>19</v>
      </c>
      <c r="H405" s="10" t="s">
        <v>456</v>
      </c>
      <c r="I405" s="10" t="s">
        <v>350</v>
      </c>
      <c r="J405" s="11">
        <v>43366</v>
      </c>
      <c r="K405" s="12">
        <v>0.6875</v>
      </c>
      <c r="L405" s="10" t="s">
        <v>21</v>
      </c>
      <c r="M405" s="13">
        <v>1440</v>
      </c>
      <c r="N405" s="13">
        <v>790</v>
      </c>
      <c r="O405" s="13">
        <v>617</v>
      </c>
      <c r="P405" s="13">
        <v>173</v>
      </c>
      <c r="Q405" s="13">
        <v>593</v>
      </c>
    </row>
    <row r="406" spans="1:20" s="14" customFormat="1" hidden="1">
      <c r="A406" s="8">
        <f t="shared" si="12"/>
        <v>2018</v>
      </c>
      <c r="B406" s="8">
        <f t="shared" si="13"/>
        <v>9</v>
      </c>
      <c r="C406" s="14">
        <v>3</v>
      </c>
      <c r="D406" s="9">
        <v>43368.471125439813</v>
      </c>
      <c r="E406" s="10" t="s">
        <v>17</v>
      </c>
      <c r="F406" s="10" t="s">
        <v>40</v>
      </c>
      <c r="G406" s="10" t="s">
        <v>23</v>
      </c>
      <c r="H406" s="10" t="s">
        <v>457</v>
      </c>
      <c r="I406" s="10" t="s">
        <v>457</v>
      </c>
      <c r="J406" s="11">
        <v>43366</v>
      </c>
      <c r="K406" s="12">
        <v>0.5</v>
      </c>
      <c r="L406" s="10" t="s">
        <v>21</v>
      </c>
      <c r="M406" s="13">
        <v>1440</v>
      </c>
      <c r="N406" s="13">
        <v>789</v>
      </c>
      <c r="O406" s="13">
        <v>599</v>
      </c>
      <c r="P406" s="13">
        <v>190</v>
      </c>
      <c r="Q406" s="13">
        <v>638</v>
      </c>
    </row>
    <row r="407" spans="1:20" s="14" customFormat="1" hidden="1">
      <c r="A407" s="8">
        <f t="shared" si="12"/>
        <v>2018</v>
      </c>
      <c r="B407" s="8">
        <f t="shared" si="13"/>
        <v>9</v>
      </c>
      <c r="C407" s="14">
        <v>3</v>
      </c>
      <c r="D407" s="9">
        <v>43376.433778101855</v>
      </c>
      <c r="E407" s="10" t="s">
        <v>17</v>
      </c>
      <c r="F407" s="10" t="s">
        <v>171</v>
      </c>
      <c r="G407" s="10" t="s">
        <v>46</v>
      </c>
      <c r="H407" s="10" t="s">
        <v>458</v>
      </c>
      <c r="I407" s="10" t="s">
        <v>458</v>
      </c>
      <c r="J407" s="11">
        <v>43369</v>
      </c>
      <c r="K407" s="12">
        <v>0.75</v>
      </c>
      <c r="L407" s="10" t="s">
        <v>48</v>
      </c>
      <c r="M407" s="13">
        <v>200</v>
      </c>
      <c r="N407" s="13">
        <v>18</v>
      </c>
      <c r="O407" s="13">
        <v>0</v>
      </c>
      <c r="P407" s="13">
        <v>18</v>
      </c>
      <c r="Q407" s="13">
        <v>18</v>
      </c>
    </row>
    <row r="408" spans="1:20" s="14" customFormat="1" hidden="1">
      <c r="A408" s="8">
        <f t="shared" si="12"/>
        <v>2018</v>
      </c>
      <c r="B408" s="8">
        <f t="shared" si="13"/>
        <v>9</v>
      </c>
      <c r="C408" s="14">
        <v>3</v>
      </c>
      <c r="D408" s="9">
        <v>43374.684179918986</v>
      </c>
      <c r="E408" s="10" t="s">
        <v>17</v>
      </c>
      <c r="F408" s="10" t="s">
        <v>29</v>
      </c>
      <c r="G408" s="10" t="s">
        <v>438</v>
      </c>
      <c r="H408" s="10" t="s">
        <v>56</v>
      </c>
      <c r="I408" s="10" t="s">
        <v>56</v>
      </c>
      <c r="J408" s="11">
        <v>43369</v>
      </c>
      <c r="K408" s="12">
        <v>0.83333333333575865</v>
      </c>
      <c r="L408" s="10" t="s">
        <v>21</v>
      </c>
      <c r="M408" s="13">
        <v>1440</v>
      </c>
      <c r="N408" s="13">
        <v>1246</v>
      </c>
      <c r="O408" s="13">
        <v>641</v>
      </c>
      <c r="P408" s="13">
        <v>605</v>
      </c>
      <c r="Q408" s="13">
        <v>877</v>
      </c>
    </row>
    <row r="409" spans="1:20" s="14" customFormat="1" hidden="1">
      <c r="A409" s="8">
        <f t="shared" si="12"/>
        <v>2018</v>
      </c>
      <c r="B409" s="8">
        <f t="shared" si="13"/>
        <v>9</v>
      </c>
      <c r="C409" s="14">
        <v>3</v>
      </c>
      <c r="D409" s="9">
        <v>43374.635641562505</v>
      </c>
      <c r="E409" s="10" t="s">
        <v>17</v>
      </c>
      <c r="F409" s="10" t="s">
        <v>45</v>
      </c>
      <c r="G409" s="10" t="s">
        <v>46</v>
      </c>
      <c r="H409" s="10" t="s">
        <v>459</v>
      </c>
      <c r="I409" s="10" t="s">
        <v>459</v>
      </c>
      <c r="J409" s="11">
        <v>43370</v>
      </c>
      <c r="K409" s="12">
        <v>0.83333333333575865</v>
      </c>
      <c r="L409" s="10" t="s">
        <v>48</v>
      </c>
      <c r="M409" s="13">
        <v>200</v>
      </c>
      <c r="N409" s="13">
        <v>135</v>
      </c>
      <c r="O409" s="13">
        <v>99</v>
      </c>
      <c r="P409" s="13">
        <v>36</v>
      </c>
      <c r="Q409" s="13">
        <v>114</v>
      </c>
    </row>
    <row r="410" spans="1:20" s="14" customFormat="1" hidden="1">
      <c r="A410" s="8">
        <f t="shared" si="12"/>
        <v>2018</v>
      </c>
      <c r="B410" s="8">
        <f t="shared" si="13"/>
        <v>9</v>
      </c>
      <c r="C410" s="14">
        <v>3</v>
      </c>
      <c r="D410" s="9">
        <v>43374.638301608793</v>
      </c>
      <c r="E410" s="10" t="s">
        <v>17</v>
      </c>
      <c r="F410" s="10" t="s">
        <v>54</v>
      </c>
      <c r="G410" s="10" t="s">
        <v>49</v>
      </c>
      <c r="H410" s="10" t="s">
        <v>460</v>
      </c>
      <c r="I410" s="10" t="s">
        <v>460</v>
      </c>
      <c r="J410" s="11">
        <v>43373</v>
      </c>
      <c r="K410" s="12">
        <v>0.45833333333575865</v>
      </c>
      <c r="L410" s="10" t="s">
        <v>21</v>
      </c>
      <c r="M410" s="13">
        <v>1440</v>
      </c>
      <c r="N410" s="13">
        <v>1016</v>
      </c>
      <c r="O410" s="13">
        <v>732</v>
      </c>
      <c r="P410" s="13">
        <v>284</v>
      </c>
      <c r="Q410" s="13">
        <v>835</v>
      </c>
    </row>
    <row r="413" spans="1:20">
      <c r="E413" s="14" t="s">
        <v>461</v>
      </c>
      <c r="M413" s="8">
        <v>35983</v>
      </c>
      <c r="P413" s="8">
        <v>8505</v>
      </c>
      <c r="Q413" s="8">
        <v>20605</v>
      </c>
      <c r="S413" s="8">
        <f>P413/M413</f>
        <v>0.23636161520718116</v>
      </c>
      <c r="T413" s="8">
        <f>Q413/M413</f>
        <v>0.57263152044020793</v>
      </c>
    </row>
  </sheetData>
  <autoFilter ref="A1:Q410">
    <filterColumn colId="0">
      <filters>
        <filter val="2017"/>
      </filters>
    </filterColumn>
  </autoFilter>
  <printOptions horizontalCentered="1"/>
  <pageMargins left="0.51181102362204722" right="0.51181102362204722" top="0.78740157480314965" bottom="0.78740157480314965" header="0.31496062992125984" footer="0.31496062992125984"/>
  <pageSetup paperSize="8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70" zoomScaleNormal="70" workbookViewId="0">
      <selection activeCell="M20" sqref="A1:M20"/>
    </sheetView>
  </sheetViews>
  <sheetFormatPr defaultRowHeight="14.25"/>
  <cols>
    <col min="1" max="1" width="49.75" style="29" bestFit="1" customWidth="1"/>
    <col min="2" max="2" width="29.25" style="29" bestFit="1" customWidth="1"/>
    <col min="3" max="3" width="24.375" style="29" bestFit="1" customWidth="1"/>
    <col min="4" max="4" width="23" style="29" bestFit="1" customWidth="1"/>
    <col min="5" max="5" width="31.5" style="29" bestFit="1" customWidth="1"/>
    <col min="6" max="16384" width="9" style="29"/>
  </cols>
  <sheetData>
    <row r="1" spans="1:10" ht="15">
      <c r="A1" s="1" t="s">
        <v>0</v>
      </c>
      <c r="B1" s="2">
        <v>2017</v>
      </c>
      <c r="H1" s="28" t="s">
        <v>472</v>
      </c>
      <c r="I1" s="30">
        <v>11</v>
      </c>
    </row>
    <row r="2" spans="1:10" ht="15">
      <c r="A2" s="1" t="s">
        <v>2</v>
      </c>
      <c r="B2" t="s">
        <v>473</v>
      </c>
      <c r="H2" s="28" t="s">
        <v>470</v>
      </c>
      <c r="I2" s="32">
        <v>11</v>
      </c>
    </row>
    <row r="3" spans="1:10" ht="15">
      <c r="A3" s="1" t="s">
        <v>4</v>
      </c>
      <c r="B3" t="s">
        <v>17</v>
      </c>
      <c r="H3" s="28" t="s">
        <v>468</v>
      </c>
      <c r="I3" s="33">
        <f>GETPIVOTDATA("Soma de PÚBLICO PRESENTE",$A$7)/GETPIVOTDATA("Soma de CAPACIDADE",$A$7)</f>
        <v>0.38772727272727275</v>
      </c>
      <c r="J3" s="29" t="s">
        <v>475</v>
      </c>
    </row>
    <row r="4" spans="1:10" ht="15">
      <c r="A4" s="1" t="s">
        <v>5</v>
      </c>
      <c r="B4" t="s">
        <v>473</v>
      </c>
      <c r="H4" s="28" t="s">
        <v>469</v>
      </c>
      <c r="I4" s="31">
        <f>GETPIVOTDATA("Soma de GRATUITOS",$A$7)/GETPIVOTDATA("Soma de CAPACIDADE",$A$7)</f>
        <v>0.26363636363636361</v>
      </c>
      <c r="J4" s="29" t="s">
        <v>475</v>
      </c>
    </row>
    <row r="5" spans="1:10">
      <c r="A5" s="1" t="s">
        <v>11</v>
      </c>
      <c r="B5" t="s">
        <v>48</v>
      </c>
    </row>
    <row r="7" spans="1:10" ht="15">
      <c r="A7"/>
      <c r="B7" s="1" t="s">
        <v>465</v>
      </c>
      <c r="C7"/>
      <c r="D7"/>
      <c r="E7"/>
      <c r="H7" s="28"/>
      <c r="I7" s="34"/>
    </row>
    <row r="8" spans="1:10" ht="15">
      <c r="A8" s="1" t="s">
        <v>463</v>
      </c>
      <c r="B8" t="s">
        <v>471</v>
      </c>
      <c r="C8" t="s">
        <v>464</v>
      </c>
      <c r="D8" t="s">
        <v>466</v>
      </c>
      <c r="E8" t="s">
        <v>467</v>
      </c>
      <c r="H8" s="28"/>
      <c r="I8" s="34"/>
    </row>
    <row r="9" spans="1:10">
      <c r="A9" s="2" t="s">
        <v>103</v>
      </c>
      <c r="B9" s="3">
        <v>1</v>
      </c>
      <c r="C9" s="3">
        <v>200</v>
      </c>
      <c r="D9" s="3">
        <v>46</v>
      </c>
      <c r="E9" s="3">
        <v>61</v>
      </c>
    </row>
    <row r="10" spans="1:10">
      <c r="A10" s="2" t="s">
        <v>55</v>
      </c>
      <c r="B10" s="3">
        <v>1</v>
      </c>
      <c r="C10" s="3">
        <v>200</v>
      </c>
      <c r="D10" s="3">
        <v>35</v>
      </c>
      <c r="E10" s="3">
        <v>27</v>
      </c>
    </row>
    <row r="11" spans="1:10">
      <c r="A11" s="2" t="s">
        <v>117</v>
      </c>
      <c r="B11" s="3">
        <v>1</v>
      </c>
      <c r="C11" s="3">
        <v>200</v>
      </c>
      <c r="D11" s="3">
        <v>73</v>
      </c>
      <c r="E11" s="3">
        <v>132</v>
      </c>
    </row>
    <row r="12" spans="1:10">
      <c r="A12" s="2" t="s">
        <v>113</v>
      </c>
      <c r="B12" s="3">
        <v>1</v>
      </c>
      <c r="C12" s="3">
        <v>200</v>
      </c>
      <c r="D12" s="3">
        <v>130</v>
      </c>
      <c r="E12" s="3">
        <v>130</v>
      </c>
    </row>
    <row r="13" spans="1:10">
      <c r="A13" s="2" t="s">
        <v>86</v>
      </c>
      <c r="B13" s="3">
        <v>1</v>
      </c>
      <c r="C13" s="3">
        <v>200</v>
      </c>
      <c r="D13" s="3">
        <v>26</v>
      </c>
      <c r="E13" s="3">
        <v>50</v>
      </c>
    </row>
    <row r="14" spans="1:10">
      <c r="A14" s="2" t="s">
        <v>99</v>
      </c>
      <c r="B14" s="3">
        <v>1</v>
      </c>
      <c r="C14" s="3">
        <v>200</v>
      </c>
      <c r="D14" s="3">
        <v>60</v>
      </c>
      <c r="E14" s="3">
        <v>62</v>
      </c>
    </row>
    <row r="15" spans="1:10">
      <c r="A15" s="2" t="s">
        <v>46</v>
      </c>
      <c r="B15" s="3">
        <v>1</v>
      </c>
      <c r="C15" s="3">
        <v>200</v>
      </c>
      <c r="D15" s="3">
        <v>31</v>
      </c>
      <c r="E15" s="3">
        <v>43</v>
      </c>
    </row>
    <row r="16" spans="1:10">
      <c r="A16" s="2" t="s">
        <v>47</v>
      </c>
      <c r="B16" s="3">
        <v>1</v>
      </c>
      <c r="C16" s="3">
        <v>200</v>
      </c>
      <c r="D16" s="3">
        <v>36</v>
      </c>
      <c r="E16" s="3">
        <v>37</v>
      </c>
    </row>
    <row r="17" spans="1:5">
      <c r="A17" s="2" t="s">
        <v>64</v>
      </c>
      <c r="B17" s="3">
        <v>1</v>
      </c>
      <c r="C17" s="3">
        <v>200</v>
      </c>
      <c r="D17" s="3">
        <v>38</v>
      </c>
      <c r="E17" s="3">
        <v>40</v>
      </c>
    </row>
    <row r="18" spans="1:5">
      <c r="A18" s="2" t="s">
        <v>111</v>
      </c>
      <c r="B18" s="3">
        <v>1</v>
      </c>
      <c r="C18" s="3">
        <v>200</v>
      </c>
      <c r="D18" s="3">
        <v>40</v>
      </c>
      <c r="E18" s="3">
        <v>82</v>
      </c>
    </row>
    <row r="19" spans="1:5">
      <c r="A19" s="2" t="s">
        <v>78</v>
      </c>
      <c r="B19" s="3">
        <v>1</v>
      </c>
      <c r="C19" s="3">
        <v>200</v>
      </c>
      <c r="D19" s="3">
        <v>65</v>
      </c>
      <c r="E19" s="3">
        <v>189</v>
      </c>
    </row>
    <row r="20" spans="1:5">
      <c r="A20" s="2" t="s">
        <v>474</v>
      </c>
      <c r="B20" s="3">
        <v>11</v>
      </c>
      <c r="C20" s="3">
        <v>2200</v>
      </c>
      <c r="D20" s="3">
        <v>580</v>
      </c>
      <c r="E20" s="3">
        <v>853</v>
      </c>
    </row>
    <row r="21" spans="1:5">
      <c r="A21"/>
      <c r="B21"/>
      <c r="C21"/>
      <c r="D21"/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</sheetData>
  <pageMargins left="0.51181102362204722" right="0.51181102362204722" top="0.78740157480314965" bottom="0.78740157480314965" header="0.31496062992125984" footer="0.31496062992125984"/>
  <pageSetup paperSize="9" scale="53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47"/>
  <sheetViews>
    <sheetView zoomScale="70" zoomScaleNormal="70" workbookViewId="0">
      <selection activeCell="I55" sqref="A1:I55"/>
    </sheetView>
  </sheetViews>
  <sheetFormatPr defaultRowHeight="14.25"/>
  <cols>
    <col min="1" max="1" width="51" style="29" bestFit="1" customWidth="1"/>
    <col min="2" max="2" width="29.25" style="29" bestFit="1" customWidth="1"/>
    <col min="3" max="3" width="24.375" style="29" bestFit="1" customWidth="1"/>
    <col min="4" max="4" width="23" style="29" bestFit="1" customWidth="1"/>
    <col min="5" max="5" width="31.5" style="29" bestFit="1" customWidth="1"/>
    <col min="6" max="16384" width="9" style="29"/>
  </cols>
  <sheetData>
    <row r="1" spans="1:48" customFormat="1" ht="15">
      <c r="A1" s="29"/>
      <c r="B1" s="29"/>
      <c r="C1" s="29"/>
      <c r="D1" s="29"/>
      <c r="E1" s="29"/>
      <c r="F1" s="29"/>
      <c r="G1" s="29"/>
      <c r="H1" s="28" t="s">
        <v>472</v>
      </c>
      <c r="I1" s="30">
        <v>24</v>
      </c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</row>
    <row r="2" spans="1:48" customFormat="1" ht="15">
      <c r="A2" s="1" t="s">
        <v>0</v>
      </c>
      <c r="B2" s="2">
        <v>2017</v>
      </c>
      <c r="C2" s="29"/>
      <c r="D2" s="29"/>
      <c r="E2" s="29"/>
      <c r="F2" s="29"/>
      <c r="G2" s="29"/>
      <c r="H2" s="28" t="s">
        <v>470</v>
      </c>
      <c r="I2" s="32">
        <v>31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</row>
    <row r="3" spans="1:48" customFormat="1" ht="15">
      <c r="A3" s="1" t="s">
        <v>1</v>
      </c>
      <c r="B3" t="s">
        <v>462</v>
      </c>
      <c r="C3" s="29"/>
      <c r="D3" s="29"/>
      <c r="E3" s="29"/>
      <c r="F3" s="29"/>
      <c r="G3" s="29"/>
      <c r="H3" s="28" t="s">
        <v>468</v>
      </c>
      <c r="I3" s="33">
        <f>GETPIVOTDATA("Soma de PÚBLICO PRESENTE",$A$7)/GETPIVOTDATA("Soma de CAPACIDADE",$A$7)</f>
        <v>0.61776433691756272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</row>
    <row r="4" spans="1:48" customFormat="1" ht="15">
      <c r="A4" s="1" t="s">
        <v>2</v>
      </c>
      <c r="B4" t="s">
        <v>473</v>
      </c>
      <c r="C4" s="29"/>
      <c r="D4" s="29"/>
      <c r="E4" s="29"/>
      <c r="F4" s="29"/>
      <c r="G4" s="29"/>
      <c r="H4" s="28" t="s">
        <v>469</v>
      </c>
      <c r="I4" s="31">
        <f>GETPIVOTDATA("Soma de GRATUITOS",$A$7)/GETPIVOTDATA("Soma de CAPACIDADE",$A$7)</f>
        <v>0.42703853046594981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</row>
    <row r="5" spans="1:48" customFormat="1">
      <c r="A5" s="1" t="s">
        <v>4</v>
      </c>
      <c r="B5" t="s">
        <v>17</v>
      </c>
      <c r="C5" s="29"/>
      <c r="D5" s="29"/>
      <c r="E5" s="29"/>
      <c r="F5" s="29"/>
      <c r="G5" s="29"/>
      <c r="H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</row>
    <row r="6" spans="1:48" ht="15">
      <c r="H6" s="28"/>
      <c r="I6" s="34"/>
    </row>
    <row r="7" spans="1:48" customFormat="1" ht="15">
      <c r="B7" s="1" t="s">
        <v>465</v>
      </c>
      <c r="F7" s="29"/>
      <c r="G7" s="29"/>
      <c r="H7" s="28"/>
      <c r="I7" s="34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</row>
    <row r="8" spans="1:48" customFormat="1">
      <c r="A8" s="1" t="s">
        <v>463</v>
      </c>
      <c r="B8" t="s">
        <v>471</v>
      </c>
      <c r="C8" t="s">
        <v>464</v>
      </c>
      <c r="D8" t="s">
        <v>466</v>
      </c>
      <c r="E8" t="s">
        <v>467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</row>
    <row r="9" spans="1:48" customFormat="1">
      <c r="A9" s="2" t="s">
        <v>31</v>
      </c>
      <c r="B9" s="3">
        <v>2</v>
      </c>
      <c r="C9" s="3">
        <v>2880</v>
      </c>
      <c r="D9" s="3">
        <v>82</v>
      </c>
      <c r="E9" s="3">
        <v>111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</row>
    <row r="10" spans="1:48" customFormat="1">
      <c r="A10" s="4" t="s">
        <v>32</v>
      </c>
      <c r="B10" s="3">
        <v>1</v>
      </c>
      <c r="C10" s="3">
        <v>1440</v>
      </c>
      <c r="D10" s="3">
        <v>4</v>
      </c>
      <c r="E10" s="3">
        <v>50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</row>
    <row r="11" spans="1:48" customFormat="1">
      <c r="A11" s="6" t="s">
        <v>33</v>
      </c>
      <c r="B11" s="3">
        <v>1</v>
      </c>
      <c r="C11" s="3">
        <v>1440</v>
      </c>
      <c r="D11" s="3">
        <v>4</v>
      </c>
      <c r="E11" s="3">
        <v>50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</row>
    <row r="12" spans="1:48" customFormat="1">
      <c r="A12" s="4" t="s">
        <v>46</v>
      </c>
      <c r="B12" s="3">
        <v>1</v>
      </c>
      <c r="C12" s="3">
        <v>1440</v>
      </c>
      <c r="D12" s="3">
        <v>78</v>
      </c>
      <c r="E12" s="3">
        <v>61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</row>
    <row r="13" spans="1:48" customFormat="1">
      <c r="A13" s="6" t="s">
        <v>53</v>
      </c>
      <c r="B13" s="3">
        <v>1</v>
      </c>
      <c r="C13" s="3">
        <v>1440</v>
      </c>
      <c r="D13" s="3">
        <v>78</v>
      </c>
      <c r="E13" s="3">
        <v>61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</row>
    <row r="14" spans="1:48" customFormat="1">
      <c r="A14" s="2" t="s">
        <v>22</v>
      </c>
      <c r="B14" s="3">
        <v>3</v>
      </c>
      <c r="C14" s="3">
        <v>4320</v>
      </c>
      <c r="D14" s="3">
        <v>1143</v>
      </c>
      <c r="E14" s="3">
        <v>1799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</row>
    <row r="15" spans="1:48" customFormat="1">
      <c r="A15" s="4" t="s">
        <v>23</v>
      </c>
      <c r="B15" s="3">
        <v>2</v>
      </c>
      <c r="C15" s="3">
        <v>2880</v>
      </c>
      <c r="D15" s="3">
        <v>975</v>
      </c>
      <c r="E15" s="3">
        <v>936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</row>
    <row r="16" spans="1:48" customFormat="1">
      <c r="A16" s="6" t="s">
        <v>24</v>
      </c>
      <c r="B16" s="3">
        <v>2</v>
      </c>
      <c r="C16" s="3">
        <v>2880</v>
      </c>
      <c r="D16" s="3">
        <v>975</v>
      </c>
      <c r="E16" s="3">
        <v>936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</row>
    <row r="17" spans="1:48" customFormat="1">
      <c r="A17" s="4" t="s">
        <v>94</v>
      </c>
      <c r="B17" s="3">
        <v>1</v>
      </c>
      <c r="C17" s="3">
        <v>1440</v>
      </c>
      <c r="D17" s="3">
        <v>168</v>
      </c>
      <c r="E17" s="3">
        <v>863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</row>
    <row r="18" spans="1:48" customFormat="1">
      <c r="A18" s="6" t="s">
        <v>95</v>
      </c>
      <c r="B18" s="3">
        <v>1</v>
      </c>
      <c r="C18" s="3">
        <v>1440</v>
      </c>
      <c r="D18" s="3">
        <v>168</v>
      </c>
      <c r="E18" s="3">
        <v>863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</row>
    <row r="19" spans="1:48" customFormat="1">
      <c r="A19" s="2" t="s">
        <v>69</v>
      </c>
      <c r="B19" s="3">
        <v>1</v>
      </c>
      <c r="C19" s="3">
        <v>1440</v>
      </c>
      <c r="D19" s="3">
        <v>81</v>
      </c>
      <c r="E19" s="3">
        <v>163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</row>
    <row r="20" spans="1:48" customFormat="1">
      <c r="A20" s="4" t="s">
        <v>32</v>
      </c>
      <c r="B20" s="3">
        <v>1</v>
      </c>
      <c r="C20" s="3">
        <v>1440</v>
      </c>
      <c r="D20" s="3">
        <v>81</v>
      </c>
      <c r="E20" s="3">
        <v>163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</row>
    <row r="21" spans="1:48" customFormat="1">
      <c r="A21" s="6" t="s">
        <v>70</v>
      </c>
      <c r="B21" s="3">
        <v>1</v>
      </c>
      <c r="C21" s="3">
        <v>1440</v>
      </c>
      <c r="D21" s="3">
        <v>81</v>
      </c>
      <c r="E21" s="3">
        <v>163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</row>
    <row r="22" spans="1:48" customFormat="1">
      <c r="A22" s="2" t="s">
        <v>60</v>
      </c>
      <c r="B22" s="3">
        <v>8</v>
      </c>
      <c r="C22" s="3">
        <v>11520</v>
      </c>
      <c r="D22" s="3">
        <v>6018</v>
      </c>
      <c r="E22" s="3">
        <v>9093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</row>
    <row r="23" spans="1:48" customFormat="1">
      <c r="A23" s="4" t="s">
        <v>61</v>
      </c>
      <c r="B23" s="3">
        <v>8</v>
      </c>
      <c r="C23" s="3">
        <v>11520</v>
      </c>
      <c r="D23" s="3">
        <v>6018</v>
      </c>
      <c r="E23" s="3">
        <v>9093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</row>
    <row r="24" spans="1:48" customFormat="1">
      <c r="A24" s="6" t="s">
        <v>62</v>
      </c>
      <c r="B24" s="3">
        <v>1</v>
      </c>
      <c r="C24" s="3">
        <v>1440</v>
      </c>
      <c r="D24" s="3">
        <v>480</v>
      </c>
      <c r="E24" s="3">
        <v>615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</row>
    <row r="25" spans="1:48" customFormat="1">
      <c r="A25" s="6" t="s">
        <v>107</v>
      </c>
      <c r="B25" s="3">
        <v>1</v>
      </c>
      <c r="C25" s="3">
        <v>1440</v>
      </c>
      <c r="D25" s="3">
        <v>539</v>
      </c>
      <c r="E25" s="3">
        <v>1123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</row>
    <row r="26" spans="1:48" customFormat="1">
      <c r="A26" s="6" t="s">
        <v>98</v>
      </c>
      <c r="B26" s="3">
        <v>6</v>
      </c>
      <c r="C26" s="3">
        <v>8640</v>
      </c>
      <c r="D26" s="3">
        <v>4999</v>
      </c>
      <c r="E26" s="3">
        <v>7355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1:48" customFormat="1">
      <c r="A27" s="2" t="s">
        <v>29</v>
      </c>
      <c r="B27" s="3">
        <v>15</v>
      </c>
      <c r="C27" s="3">
        <v>21600</v>
      </c>
      <c r="D27" s="3">
        <v>8799</v>
      </c>
      <c r="E27" s="3">
        <v>14124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</row>
    <row r="28" spans="1:48" customFormat="1">
      <c r="A28" s="4" t="s">
        <v>56</v>
      </c>
      <c r="B28" s="3">
        <v>3</v>
      </c>
      <c r="C28" s="3">
        <v>4320</v>
      </c>
      <c r="D28" s="3">
        <v>1884</v>
      </c>
      <c r="E28" s="3">
        <v>2412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</row>
    <row r="29" spans="1:48" customFormat="1">
      <c r="A29" s="6" t="s">
        <v>56</v>
      </c>
      <c r="B29" s="3">
        <v>1</v>
      </c>
      <c r="C29" s="3">
        <v>1440</v>
      </c>
      <c r="D29" s="3">
        <v>963</v>
      </c>
      <c r="E29" s="3">
        <v>1017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</row>
    <row r="30" spans="1:48" customFormat="1">
      <c r="A30" s="6" t="s">
        <v>74</v>
      </c>
      <c r="B30" s="3">
        <v>1</v>
      </c>
      <c r="C30" s="3">
        <v>1440</v>
      </c>
      <c r="D30" s="3">
        <v>827</v>
      </c>
      <c r="E30" s="3">
        <v>1044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</row>
    <row r="31" spans="1:48" customFormat="1">
      <c r="A31" s="6" t="s">
        <v>104</v>
      </c>
      <c r="B31" s="3">
        <v>1</v>
      </c>
      <c r="C31" s="3">
        <v>1440</v>
      </c>
      <c r="D31" s="3">
        <v>94</v>
      </c>
      <c r="E31" s="3">
        <v>351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</row>
    <row r="32" spans="1:48" customFormat="1">
      <c r="A32" s="4" t="s">
        <v>77</v>
      </c>
      <c r="B32" s="3">
        <v>1</v>
      </c>
      <c r="C32" s="3">
        <v>1440</v>
      </c>
      <c r="D32" s="3">
        <v>218</v>
      </c>
      <c r="E32" s="3">
        <v>1020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</row>
    <row r="33" spans="1:48" customFormat="1">
      <c r="A33" s="6" t="s">
        <v>77</v>
      </c>
      <c r="B33" s="3">
        <v>1</v>
      </c>
      <c r="C33" s="3">
        <v>1440</v>
      </c>
      <c r="D33" s="3">
        <v>218</v>
      </c>
      <c r="E33" s="3">
        <v>1020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</row>
    <row r="34" spans="1:48" customFormat="1">
      <c r="A34" s="4" t="s">
        <v>75</v>
      </c>
      <c r="B34" s="3">
        <v>2</v>
      </c>
      <c r="C34" s="3">
        <v>2880</v>
      </c>
      <c r="D34" s="3">
        <v>2920</v>
      </c>
      <c r="E34" s="3">
        <v>2297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</row>
    <row r="35" spans="1:48" customFormat="1">
      <c r="A35" s="6" t="s">
        <v>75</v>
      </c>
      <c r="B35" s="3">
        <v>2</v>
      </c>
      <c r="C35" s="3">
        <v>2880</v>
      </c>
      <c r="D35" s="3">
        <v>2920</v>
      </c>
      <c r="E35" s="3">
        <v>2297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1:48" customFormat="1">
      <c r="A36" s="4" t="s">
        <v>49</v>
      </c>
      <c r="B36" s="3">
        <v>1</v>
      </c>
      <c r="C36" s="3">
        <v>1440</v>
      </c>
      <c r="D36" s="3">
        <v>353</v>
      </c>
      <c r="E36" s="3">
        <v>743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</row>
    <row r="37" spans="1:48" customFormat="1">
      <c r="A37" s="6" t="s">
        <v>50</v>
      </c>
      <c r="B37" s="3">
        <v>1</v>
      </c>
      <c r="C37" s="3">
        <v>1440</v>
      </c>
      <c r="D37" s="3">
        <v>353</v>
      </c>
      <c r="E37" s="3">
        <v>743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</row>
    <row r="38" spans="1:48" customFormat="1">
      <c r="A38" s="4" t="s">
        <v>82</v>
      </c>
      <c r="B38" s="3">
        <v>1</v>
      </c>
      <c r="C38" s="3">
        <v>1440</v>
      </c>
      <c r="D38" s="3">
        <v>1460</v>
      </c>
      <c r="E38" s="3">
        <v>1226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</row>
    <row r="39" spans="1:48" customFormat="1">
      <c r="A39" s="6" t="s">
        <v>82</v>
      </c>
      <c r="B39" s="3">
        <v>1</v>
      </c>
      <c r="C39" s="3">
        <v>1440</v>
      </c>
      <c r="D39" s="3">
        <v>1460</v>
      </c>
      <c r="E39" s="3">
        <v>1226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</row>
    <row r="40" spans="1:48" customFormat="1">
      <c r="A40" s="4" t="s">
        <v>63</v>
      </c>
      <c r="B40" s="3">
        <v>2</v>
      </c>
      <c r="C40" s="3">
        <v>2880</v>
      </c>
      <c r="D40" s="3">
        <v>418</v>
      </c>
      <c r="E40" s="3">
        <v>2189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</row>
    <row r="41" spans="1:48" customFormat="1">
      <c r="A41" s="6" t="s">
        <v>88</v>
      </c>
      <c r="B41" s="3">
        <v>1</v>
      </c>
      <c r="C41" s="3">
        <v>1440</v>
      </c>
      <c r="D41" s="3">
        <v>235</v>
      </c>
      <c r="E41" s="3">
        <v>1010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</row>
    <row r="42" spans="1:48" customFormat="1">
      <c r="A42" s="6" t="s">
        <v>63</v>
      </c>
      <c r="B42" s="3">
        <v>1</v>
      </c>
      <c r="C42" s="3">
        <v>1440</v>
      </c>
      <c r="D42" s="3">
        <v>183</v>
      </c>
      <c r="E42" s="3">
        <v>1179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</row>
    <row r="43" spans="1:48" customFormat="1">
      <c r="A43" s="4" t="s">
        <v>67</v>
      </c>
      <c r="B43" s="3">
        <v>2</v>
      </c>
      <c r="C43" s="3">
        <v>2880</v>
      </c>
      <c r="D43" s="3">
        <v>903</v>
      </c>
      <c r="E43" s="3">
        <v>2007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</row>
    <row r="44" spans="1:48" customFormat="1">
      <c r="A44" s="6" t="s">
        <v>97</v>
      </c>
      <c r="B44" s="3">
        <v>1</v>
      </c>
      <c r="C44" s="3">
        <v>1440</v>
      </c>
      <c r="D44" s="3">
        <v>413</v>
      </c>
      <c r="E44" s="3">
        <v>771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</row>
    <row r="45" spans="1:48" customFormat="1">
      <c r="A45" s="6" t="s">
        <v>68</v>
      </c>
      <c r="B45" s="3">
        <v>1</v>
      </c>
      <c r="C45" s="3">
        <v>1440</v>
      </c>
      <c r="D45" s="3">
        <v>490</v>
      </c>
      <c r="E45" s="3">
        <v>1236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</row>
    <row r="46" spans="1:48" customFormat="1">
      <c r="A46" s="4" t="s">
        <v>72</v>
      </c>
      <c r="B46" s="3">
        <v>1</v>
      </c>
      <c r="C46" s="3">
        <v>1440</v>
      </c>
      <c r="D46" s="3">
        <v>106</v>
      </c>
      <c r="E46" s="3">
        <v>563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</row>
    <row r="47" spans="1:48" customFormat="1">
      <c r="A47" s="6" t="s">
        <v>73</v>
      </c>
      <c r="B47" s="3">
        <v>1</v>
      </c>
      <c r="C47" s="3">
        <v>1440</v>
      </c>
      <c r="D47" s="3">
        <v>106</v>
      </c>
      <c r="E47" s="3">
        <v>563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</row>
    <row r="48" spans="1:48" customFormat="1">
      <c r="A48" s="4" t="s">
        <v>30</v>
      </c>
      <c r="B48" s="3">
        <v>1</v>
      </c>
      <c r="C48" s="3">
        <v>1440</v>
      </c>
      <c r="D48" s="3">
        <v>353</v>
      </c>
      <c r="E48" s="3">
        <v>1138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</row>
    <row r="49" spans="1:48" customFormat="1">
      <c r="A49" s="6" t="s">
        <v>30</v>
      </c>
      <c r="B49" s="3">
        <v>1</v>
      </c>
      <c r="C49" s="3">
        <v>1440</v>
      </c>
      <c r="D49" s="3">
        <v>353</v>
      </c>
      <c r="E49" s="3">
        <v>1138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</row>
    <row r="50" spans="1:48" customFormat="1">
      <c r="A50" s="4" t="s">
        <v>66</v>
      </c>
      <c r="B50" s="3">
        <v>1</v>
      </c>
      <c r="C50" s="3">
        <v>1440</v>
      </c>
      <c r="D50" s="3">
        <v>184</v>
      </c>
      <c r="E50" s="3">
        <v>529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</row>
    <row r="51" spans="1:48" customFormat="1">
      <c r="A51" s="6" t="s">
        <v>66</v>
      </c>
      <c r="B51" s="3">
        <v>1</v>
      </c>
      <c r="C51" s="3">
        <v>1440</v>
      </c>
      <c r="D51" s="3">
        <v>184</v>
      </c>
      <c r="E51" s="3">
        <v>529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</row>
    <row r="52" spans="1:48" customFormat="1">
      <c r="A52" s="2" t="s">
        <v>114</v>
      </c>
      <c r="B52" s="3">
        <v>2</v>
      </c>
      <c r="C52" s="3">
        <v>2880</v>
      </c>
      <c r="D52" s="3">
        <v>2940</v>
      </c>
      <c r="E52" s="3">
        <v>2287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</row>
    <row r="53" spans="1:48" customFormat="1">
      <c r="A53" s="4" t="s">
        <v>115</v>
      </c>
      <c r="B53" s="3">
        <v>2</v>
      </c>
      <c r="C53" s="3">
        <v>2880</v>
      </c>
      <c r="D53" s="3">
        <v>2940</v>
      </c>
      <c r="E53" s="3">
        <v>2287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</row>
    <row r="54" spans="1:48" customFormat="1">
      <c r="A54" s="6" t="s">
        <v>116</v>
      </c>
      <c r="B54" s="3">
        <v>2</v>
      </c>
      <c r="C54" s="3">
        <v>2880</v>
      </c>
      <c r="D54" s="3">
        <v>2940</v>
      </c>
      <c r="E54" s="3">
        <v>2287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</row>
    <row r="55" spans="1:48" customFormat="1">
      <c r="A55" s="2" t="s">
        <v>474</v>
      </c>
      <c r="B55" s="3">
        <v>31</v>
      </c>
      <c r="C55" s="3">
        <v>44640</v>
      </c>
      <c r="D55" s="3">
        <v>19063</v>
      </c>
      <c r="E55" s="3">
        <v>27577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</row>
    <row r="56" spans="1:48" customFormat="1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</row>
    <row r="57" spans="1:48" customFormat="1"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</row>
    <row r="58" spans="1:48" customFormat="1"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</row>
    <row r="59" spans="1:48" customFormat="1"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</row>
    <row r="60" spans="1:48" customFormat="1"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</row>
    <row r="61" spans="1:48" customFormat="1"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</row>
    <row r="62" spans="1:48" customFormat="1"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</row>
    <row r="63" spans="1:48" customFormat="1"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</row>
    <row r="64" spans="1:48" customFormat="1"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</row>
    <row r="65" spans="6:48" customFormat="1"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</row>
    <row r="66" spans="6:48" customFormat="1"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</row>
    <row r="67" spans="6:48" customFormat="1"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</row>
    <row r="68" spans="6:48" customFormat="1"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</row>
    <row r="69" spans="6:48" customFormat="1"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</row>
    <row r="70" spans="6:48" customFormat="1"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</row>
    <row r="71" spans="6:48" customFormat="1"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</row>
    <row r="72" spans="6:48" customFormat="1"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</row>
    <row r="73" spans="6:48" customFormat="1"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</row>
    <row r="74" spans="6:48" customFormat="1"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</row>
    <row r="75" spans="6:48" customFormat="1"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</row>
    <row r="76" spans="6:48" customFormat="1"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</row>
    <row r="77" spans="6:48" customFormat="1"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</row>
    <row r="78" spans="6:48" customFormat="1"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</row>
    <row r="79" spans="6:48" customFormat="1"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</row>
    <row r="80" spans="6:48" customFormat="1"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</row>
    <row r="81" spans="6:48" customFormat="1"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</row>
    <row r="82" spans="6:48" customFormat="1"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</row>
    <row r="83" spans="6:48" customFormat="1"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</row>
    <row r="84" spans="6:48" customFormat="1"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</row>
    <row r="85" spans="6:48" customFormat="1"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</row>
    <row r="86" spans="6:48" customFormat="1"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</row>
    <row r="87" spans="6:48" customFormat="1"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</row>
    <row r="88" spans="6:48" customFormat="1"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</row>
    <row r="89" spans="6:48" customFormat="1"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</row>
    <row r="90" spans="6:48" customFormat="1"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</row>
    <row r="91" spans="6:48" customFormat="1"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</row>
    <row r="92" spans="6:48" customFormat="1"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</row>
    <row r="93" spans="6:48" customFormat="1"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</row>
    <row r="94" spans="6:48" customFormat="1"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</row>
    <row r="95" spans="6:48" customFormat="1"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</row>
    <row r="96" spans="6:48" customFormat="1"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</row>
    <row r="97" spans="1:48" customFormat="1"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</row>
    <row r="98" spans="1:48" customFormat="1"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</row>
    <row r="99" spans="1:48" customFormat="1"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</row>
    <row r="100" spans="1:48">
      <c r="A100"/>
      <c r="B100"/>
      <c r="C100"/>
      <c r="D100"/>
      <c r="E100"/>
    </row>
    <row r="101" spans="1:48">
      <c r="A101"/>
      <c r="B101"/>
      <c r="C101"/>
      <c r="D101"/>
      <c r="E101"/>
    </row>
    <row r="102" spans="1:48">
      <c r="A102"/>
      <c r="B102"/>
      <c r="C102"/>
      <c r="D102"/>
      <c r="E102"/>
    </row>
    <row r="103" spans="1:48">
      <c r="A103"/>
      <c r="B103"/>
      <c r="C103"/>
      <c r="D103"/>
      <c r="E103"/>
    </row>
    <row r="104" spans="1:48">
      <c r="A104"/>
      <c r="B104"/>
      <c r="C104"/>
      <c r="D104"/>
      <c r="E104"/>
    </row>
    <row r="105" spans="1:48">
      <c r="A105"/>
      <c r="B105"/>
      <c r="C105"/>
      <c r="D105"/>
      <c r="E105"/>
    </row>
    <row r="106" spans="1:48">
      <c r="A106"/>
      <c r="B106"/>
      <c r="C106"/>
      <c r="D106"/>
      <c r="E106"/>
    </row>
    <row r="107" spans="1:48">
      <c r="A107"/>
      <c r="B107"/>
      <c r="C107"/>
      <c r="D107"/>
      <c r="E107"/>
    </row>
    <row r="108" spans="1:48">
      <c r="A108"/>
      <c r="B108"/>
      <c r="C108"/>
      <c r="D108"/>
      <c r="E108"/>
    </row>
    <row r="109" spans="1:48">
      <c r="A109"/>
      <c r="B109"/>
      <c r="C109"/>
      <c r="D109"/>
      <c r="E109"/>
    </row>
    <row r="110" spans="1:48">
      <c r="A110"/>
      <c r="B110"/>
      <c r="C110"/>
      <c r="D110"/>
      <c r="E110"/>
    </row>
    <row r="111" spans="1:48">
      <c r="A111"/>
      <c r="B111"/>
      <c r="C111"/>
      <c r="D111"/>
      <c r="E111"/>
    </row>
    <row r="112" spans="1:48">
      <c r="A112"/>
      <c r="B112"/>
      <c r="C112"/>
      <c r="D112"/>
      <c r="E112"/>
    </row>
    <row r="113" spans="1:5">
      <c r="A113"/>
      <c r="B113"/>
      <c r="C113"/>
      <c r="D113"/>
      <c r="E113"/>
    </row>
    <row r="114" spans="1:5">
      <c r="A114"/>
      <c r="B114"/>
      <c r="C114"/>
      <c r="D114"/>
      <c r="E114"/>
    </row>
    <row r="115" spans="1:5">
      <c r="A115"/>
      <c r="B115"/>
      <c r="C115"/>
      <c r="D115"/>
      <c r="E115"/>
    </row>
    <row r="116" spans="1:5">
      <c r="A116"/>
      <c r="B116"/>
      <c r="C116"/>
      <c r="D116"/>
      <c r="E116"/>
    </row>
    <row r="117" spans="1:5">
      <c r="A117"/>
      <c r="B117"/>
      <c r="C117"/>
      <c r="D117"/>
      <c r="E117"/>
    </row>
    <row r="118" spans="1:5">
      <c r="A118"/>
      <c r="B118"/>
      <c r="C118"/>
      <c r="D118"/>
      <c r="E118"/>
    </row>
    <row r="119" spans="1:5">
      <c r="A119"/>
      <c r="B119"/>
      <c r="C119"/>
      <c r="D119"/>
      <c r="E119"/>
    </row>
    <row r="120" spans="1:5">
      <c r="A120"/>
      <c r="B120"/>
      <c r="C120"/>
      <c r="D120"/>
      <c r="E120"/>
    </row>
    <row r="121" spans="1:5">
      <c r="A121"/>
      <c r="B121"/>
      <c r="C121"/>
      <c r="D121"/>
      <c r="E121"/>
    </row>
    <row r="122" spans="1:5">
      <c r="A122"/>
      <c r="B122"/>
      <c r="C122"/>
      <c r="D122"/>
      <c r="E122"/>
    </row>
    <row r="123" spans="1:5">
      <c r="A123"/>
      <c r="B123"/>
      <c r="C123"/>
      <c r="D123"/>
      <c r="E123"/>
    </row>
    <row r="124" spans="1:5">
      <c r="A124"/>
      <c r="B124"/>
      <c r="C124"/>
      <c r="D124"/>
      <c r="E124"/>
    </row>
    <row r="125" spans="1:5">
      <c r="A125"/>
      <c r="B125"/>
      <c r="C125"/>
      <c r="D125"/>
      <c r="E125"/>
    </row>
    <row r="126" spans="1:5">
      <c r="A126"/>
      <c r="B126"/>
      <c r="C126"/>
      <c r="D126"/>
      <c r="E126"/>
    </row>
    <row r="127" spans="1:5">
      <c r="A127"/>
      <c r="B127"/>
      <c r="C127"/>
      <c r="D127"/>
      <c r="E127"/>
    </row>
    <row r="128" spans="1:5">
      <c r="A128"/>
      <c r="B128"/>
      <c r="C128"/>
      <c r="D128"/>
      <c r="E128"/>
    </row>
    <row r="129" spans="1:5">
      <c r="A129"/>
      <c r="B129"/>
      <c r="C129"/>
      <c r="D129"/>
      <c r="E129"/>
    </row>
    <row r="130" spans="1:5">
      <c r="A130"/>
      <c r="B130"/>
      <c r="C130"/>
      <c r="D130"/>
      <c r="E130"/>
    </row>
    <row r="131" spans="1:5">
      <c r="A131"/>
      <c r="B131"/>
      <c r="C131"/>
      <c r="D131"/>
      <c r="E131"/>
    </row>
    <row r="132" spans="1:5">
      <c r="A132"/>
      <c r="B132"/>
      <c r="C132"/>
      <c r="D132"/>
      <c r="E132"/>
    </row>
    <row r="133" spans="1:5">
      <c r="A133"/>
      <c r="B133"/>
      <c r="C133"/>
      <c r="D133"/>
      <c r="E133"/>
    </row>
    <row r="134" spans="1:5">
      <c r="A134"/>
      <c r="B134"/>
      <c r="C134"/>
      <c r="D134"/>
      <c r="E134"/>
    </row>
    <row r="135" spans="1:5">
      <c r="A135"/>
      <c r="B135"/>
      <c r="C135"/>
      <c r="D135"/>
      <c r="E135"/>
    </row>
    <row r="136" spans="1:5">
      <c r="A136"/>
      <c r="B136"/>
      <c r="C136"/>
      <c r="D136"/>
      <c r="E136"/>
    </row>
    <row r="137" spans="1:5">
      <c r="A137"/>
      <c r="B137"/>
      <c r="C137"/>
      <c r="D137"/>
      <c r="E137"/>
    </row>
    <row r="138" spans="1:5">
      <c r="A138"/>
      <c r="B138"/>
      <c r="C138"/>
      <c r="D138"/>
      <c r="E138"/>
    </row>
    <row r="139" spans="1:5">
      <c r="A139"/>
      <c r="B139"/>
      <c r="C139"/>
      <c r="D139"/>
      <c r="E139"/>
    </row>
    <row r="140" spans="1:5">
      <c r="A140"/>
      <c r="B140"/>
      <c r="C140"/>
      <c r="D140"/>
      <c r="E140"/>
    </row>
    <row r="141" spans="1:5">
      <c r="A141"/>
      <c r="B141"/>
      <c r="C141"/>
      <c r="D141"/>
      <c r="E141"/>
    </row>
    <row r="142" spans="1:5">
      <c r="A142"/>
      <c r="B142"/>
      <c r="C142"/>
      <c r="D142"/>
      <c r="E142"/>
    </row>
    <row r="143" spans="1:5">
      <c r="A143"/>
      <c r="B143"/>
      <c r="C143"/>
      <c r="D143"/>
      <c r="E143"/>
    </row>
    <row r="144" spans="1:5">
      <c r="A144"/>
      <c r="B144"/>
      <c r="C144"/>
      <c r="D144"/>
      <c r="E144"/>
    </row>
    <row r="145" spans="1:5">
      <c r="A145"/>
      <c r="B145"/>
      <c r="C145"/>
      <c r="D145"/>
      <c r="E145"/>
    </row>
    <row r="146" spans="1:5">
      <c r="A146"/>
      <c r="B146"/>
      <c r="C146"/>
      <c r="D146"/>
      <c r="E146"/>
    </row>
    <row r="147" spans="1:5">
      <c r="A147"/>
      <c r="B147"/>
      <c r="C147"/>
      <c r="D147"/>
      <c r="E147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85" zoomScaleNormal="85" workbookViewId="0">
      <selection activeCell="I12" sqref="A1:I12"/>
    </sheetView>
  </sheetViews>
  <sheetFormatPr defaultColWidth="8.75" defaultRowHeight="15"/>
  <cols>
    <col min="1" max="1" width="22" style="27" bestFit="1" customWidth="1"/>
    <col min="2" max="2" width="22.75" style="27" bestFit="1" customWidth="1"/>
    <col min="3" max="3" width="18.125" style="27" bestFit="1" customWidth="1"/>
    <col min="4" max="4" width="17.125" style="27" bestFit="1" customWidth="1"/>
    <col min="5" max="5" width="23" style="27" bestFit="1" customWidth="1"/>
    <col min="6" max="16384" width="8.75" style="27"/>
  </cols>
  <sheetData>
    <row r="1" spans="1:9">
      <c r="A1" s="35" t="s">
        <v>0</v>
      </c>
      <c r="B1" s="36">
        <v>2017</v>
      </c>
      <c r="H1" s="28" t="s">
        <v>472</v>
      </c>
      <c r="I1" s="30">
        <v>3</v>
      </c>
    </row>
    <row r="2" spans="1:9">
      <c r="A2" s="35" t="s">
        <v>1</v>
      </c>
      <c r="B2" s="37" t="s">
        <v>462</v>
      </c>
      <c r="H2" s="28" t="s">
        <v>470</v>
      </c>
      <c r="I2" s="32">
        <v>19</v>
      </c>
    </row>
    <row r="3" spans="1:9">
      <c r="A3" s="35" t="s">
        <v>2</v>
      </c>
      <c r="B3" s="37" t="s">
        <v>462</v>
      </c>
      <c r="H3" s="28" t="s">
        <v>468</v>
      </c>
      <c r="I3" s="33">
        <f>GETPIVOTDATA("Soma de PÚBLICO PRESENTE",$A$7)/GETPIVOTDATA("Soma de CAPACIDADE",$A$7)</f>
        <v>0.69488304093567255</v>
      </c>
    </row>
    <row r="4" spans="1:9">
      <c r="A4" s="35" t="s">
        <v>4</v>
      </c>
      <c r="B4" s="37" t="s">
        <v>17</v>
      </c>
      <c r="H4" s="28" t="s">
        <v>469</v>
      </c>
      <c r="I4" s="31">
        <f>GETPIVOTDATA("Soma de GRATUITOS",$A$7)/GETPIVOTDATA("Soma de CAPACIDADE",$A$7)</f>
        <v>0.24130116959064327</v>
      </c>
    </row>
    <row r="5" spans="1:9">
      <c r="A5" s="35" t="s">
        <v>5</v>
      </c>
      <c r="B5" s="37" t="s">
        <v>57</v>
      </c>
    </row>
    <row r="7" spans="1:9">
      <c r="A7" s="37"/>
      <c r="B7" s="35" t="s">
        <v>465</v>
      </c>
      <c r="C7" s="37"/>
      <c r="D7" s="37"/>
      <c r="E7" s="37"/>
    </row>
    <row r="8" spans="1:9">
      <c r="A8" s="35" t="s">
        <v>463</v>
      </c>
      <c r="B8" s="37" t="s">
        <v>471</v>
      </c>
      <c r="C8" s="37" t="s">
        <v>464</v>
      </c>
      <c r="D8" s="37" t="s">
        <v>466</v>
      </c>
      <c r="E8" s="37" t="s">
        <v>467</v>
      </c>
    </row>
    <row r="9" spans="1:9">
      <c r="A9" s="36" t="s">
        <v>118</v>
      </c>
      <c r="B9" s="38">
        <v>6</v>
      </c>
      <c r="C9" s="38">
        <v>8640</v>
      </c>
      <c r="D9" s="38">
        <v>2237</v>
      </c>
      <c r="E9" s="38">
        <v>6674</v>
      </c>
    </row>
    <row r="10" spans="1:9">
      <c r="A10" s="36" t="s">
        <v>59</v>
      </c>
      <c r="B10" s="38">
        <v>8</v>
      </c>
      <c r="C10" s="38">
        <v>11520</v>
      </c>
      <c r="D10" s="38">
        <v>2869</v>
      </c>
      <c r="E10" s="38">
        <v>7723</v>
      </c>
    </row>
    <row r="11" spans="1:9">
      <c r="A11" s="36" t="s">
        <v>90</v>
      </c>
      <c r="B11" s="38">
        <v>5</v>
      </c>
      <c r="C11" s="38">
        <v>7200</v>
      </c>
      <c r="D11" s="38">
        <v>1496</v>
      </c>
      <c r="E11" s="38">
        <v>4615</v>
      </c>
    </row>
    <row r="12" spans="1:9">
      <c r="A12" s="36" t="s">
        <v>474</v>
      </c>
      <c r="B12" s="38">
        <v>19</v>
      </c>
      <c r="C12" s="38">
        <v>27360</v>
      </c>
      <c r="D12" s="38">
        <v>6602</v>
      </c>
      <c r="E12" s="38">
        <v>19012</v>
      </c>
    </row>
    <row r="13" spans="1:9">
      <c r="A13" s="29"/>
      <c r="B13" s="29"/>
      <c r="C13" s="29"/>
      <c r="D13" s="29"/>
      <c r="E13" s="29"/>
    </row>
    <row r="14" spans="1:9">
      <c r="A14" s="29"/>
      <c r="B14" s="29"/>
      <c r="C14" s="29"/>
      <c r="D14" s="29"/>
      <c r="E14" s="29"/>
    </row>
    <row r="15" spans="1:9">
      <c r="A15" s="29"/>
      <c r="B15" s="29"/>
      <c r="C15" s="29"/>
      <c r="D15" s="29"/>
      <c r="E15" s="29"/>
    </row>
    <row r="16" spans="1:9">
      <c r="A16" s="29"/>
      <c r="B16" s="29"/>
      <c r="C16" s="29"/>
      <c r="D16" s="29"/>
      <c r="E16" s="29"/>
    </row>
    <row r="17" spans="1:5">
      <c r="A17" s="29"/>
      <c r="B17" s="29"/>
      <c r="C17" s="29"/>
      <c r="D17" s="29"/>
      <c r="E17" s="29"/>
    </row>
    <row r="18" spans="1:5">
      <c r="A18" s="29"/>
      <c r="B18" s="29"/>
      <c r="C18" s="29"/>
      <c r="D18" s="29"/>
      <c r="E18" s="29"/>
    </row>
    <row r="19" spans="1:5">
      <c r="A19" s="29"/>
      <c r="B19" s="29"/>
      <c r="C19" s="29"/>
      <c r="D19" s="29"/>
      <c r="E19" s="29"/>
    </row>
    <row r="20" spans="1:5">
      <c r="A20" s="29"/>
      <c r="B20" s="29"/>
      <c r="C20" s="29"/>
      <c r="D20" s="29"/>
      <c r="E20" s="29"/>
    </row>
    <row r="21" spans="1:5">
      <c r="E21" s="29"/>
    </row>
    <row r="22" spans="1:5">
      <c r="E22" s="29"/>
    </row>
    <row r="23" spans="1:5">
      <c r="A23" s="29"/>
      <c r="B23" s="29"/>
      <c r="C23" s="29"/>
      <c r="D23" s="29"/>
      <c r="E23" s="29"/>
    </row>
    <row r="24" spans="1:5">
      <c r="A24" s="29"/>
      <c r="B24" s="29"/>
      <c r="C24" s="29"/>
      <c r="D24" s="29"/>
      <c r="E24" s="29"/>
    </row>
    <row r="25" spans="1:5">
      <c r="A25" s="29"/>
      <c r="B25" s="29"/>
      <c r="C25" s="29"/>
      <c r="D25" s="29"/>
      <c r="E25" s="29"/>
    </row>
    <row r="26" spans="1:5">
      <c r="A26" s="29"/>
      <c r="B26" s="29"/>
      <c r="C26" s="29"/>
      <c r="D26" s="29"/>
      <c r="E26" s="29"/>
    </row>
    <row r="27" spans="1:5">
      <c r="A27" s="29"/>
      <c r="B27" s="29"/>
      <c r="C27" s="29"/>
      <c r="D27" s="29"/>
      <c r="E27" s="29"/>
    </row>
    <row r="28" spans="1:5">
      <c r="A28" s="29"/>
      <c r="B28" s="29"/>
      <c r="C28" s="29"/>
      <c r="D28" s="29"/>
      <c r="E28" s="29"/>
    </row>
    <row r="29" spans="1:5">
      <c r="A29" s="29"/>
      <c r="B29" s="29"/>
      <c r="C29" s="29"/>
      <c r="D29" s="29"/>
      <c r="E29" s="29"/>
    </row>
    <row r="30" spans="1:5">
      <c r="A30" s="29"/>
      <c r="B30" s="29"/>
      <c r="C30" s="29"/>
      <c r="D30" s="29"/>
      <c r="E30" s="29"/>
    </row>
    <row r="31" spans="1:5">
      <c r="A31" s="29"/>
      <c r="B31" s="29"/>
      <c r="C31" s="29"/>
      <c r="D31" s="29"/>
      <c r="E31" s="29"/>
    </row>
    <row r="32" spans="1:5">
      <c r="A32" s="29"/>
      <c r="B32" s="29"/>
      <c r="C32" s="29"/>
      <c r="D32" s="29"/>
      <c r="E32" s="29"/>
    </row>
    <row r="33" spans="1:5">
      <c r="A33" s="29"/>
      <c r="B33" s="29"/>
      <c r="C33" s="29"/>
      <c r="D33" s="29"/>
      <c r="E33" s="29"/>
    </row>
    <row r="34" spans="1:5">
      <c r="A34" s="29"/>
      <c r="B34" s="29"/>
      <c r="C34" s="29"/>
      <c r="D34" s="29"/>
      <c r="E34" s="29"/>
    </row>
    <row r="35" spans="1:5">
      <c r="A35" s="29"/>
      <c r="B35" s="29"/>
      <c r="C35" s="29"/>
      <c r="D35" s="29"/>
      <c r="E35" s="29"/>
    </row>
    <row r="36" spans="1:5">
      <c r="A36" s="29"/>
      <c r="B36" s="29"/>
      <c r="C36" s="29"/>
      <c r="D36" s="29"/>
      <c r="E36" s="29"/>
    </row>
    <row r="37" spans="1:5">
      <c r="A37" s="29"/>
      <c r="B37" s="29"/>
      <c r="C37" s="29"/>
      <c r="D37" s="29"/>
      <c r="E37" s="29"/>
    </row>
    <row r="38" spans="1:5">
      <c r="A38" s="29"/>
      <c r="B38" s="29"/>
      <c r="C38" s="29"/>
      <c r="D38" s="29"/>
      <c r="E38" s="29"/>
    </row>
    <row r="39" spans="1:5">
      <c r="A39" s="29"/>
      <c r="B39" s="29"/>
      <c r="C39" s="29"/>
      <c r="D39" s="29"/>
      <c r="E39" s="29"/>
    </row>
    <row r="40" spans="1:5">
      <c r="A40" s="29"/>
      <c r="B40" s="29"/>
      <c r="C40" s="29"/>
      <c r="D40" s="29"/>
      <c r="E40" s="29"/>
    </row>
    <row r="41" spans="1:5">
      <c r="A41" s="29"/>
      <c r="B41" s="29"/>
      <c r="C41" s="29"/>
      <c r="D41" s="29"/>
      <c r="E41" s="29"/>
    </row>
    <row r="42" spans="1:5">
      <c r="A42" s="29"/>
      <c r="B42" s="29"/>
      <c r="C42" s="29"/>
      <c r="D42" s="29"/>
      <c r="E42" s="29"/>
    </row>
    <row r="43" spans="1:5">
      <c r="A43" s="29"/>
      <c r="B43" s="29"/>
      <c r="C43" s="29"/>
      <c r="D43" s="29"/>
      <c r="E43" s="29"/>
    </row>
    <row r="44" spans="1:5">
      <c r="A44" s="29"/>
      <c r="B44" s="29"/>
      <c r="C44" s="29"/>
      <c r="D44" s="29"/>
      <c r="E44" s="29"/>
    </row>
    <row r="45" spans="1:5">
      <c r="A45" s="29"/>
      <c r="B45" s="29"/>
      <c r="C45" s="29"/>
      <c r="D45" s="29"/>
      <c r="E45" s="29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91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16"/>
  <sheetViews>
    <sheetView view="pageBreakPreview" zoomScale="60" zoomScaleNormal="70" workbookViewId="0">
      <selection activeCell="E4" sqref="E4"/>
    </sheetView>
  </sheetViews>
  <sheetFormatPr defaultRowHeight="14.25"/>
  <cols>
    <col min="1" max="1" width="48.875" style="29" bestFit="1" customWidth="1"/>
    <col min="2" max="2" width="29.25" style="29" bestFit="1" customWidth="1"/>
    <col min="3" max="3" width="24.375" style="29" bestFit="1" customWidth="1"/>
    <col min="4" max="4" width="23" style="29" bestFit="1" customWidth="1"/>
    <col min="5" max="5" width="31.5" style="29" bestFit="1" customWidth="1"/>
    <col min="6" max="16384" width="9" style="29"/>
  </cols>
  <sheetData>
    <row r="1" spans="1:51" customFormat="1" ht="15">
      <c r="A1" s="1" t="s">
        <v>0</v>
      </c>
      <c r="B1" s="2">
        <v>2017</v>
      </c>
      <c r="C1" s="29"/>
      <c r="D1" s="29"/>
      <c r="E1" s="29"/>
      <c r="F1" s="29"/>
      <c r="G1" s="29"/>
      <c r="H1" s="28" t="s">
        <v>472</v>
      </c>
      <c r="I1" s="30">
        <v>46</v>
      </c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customFormat="1" ht="15">
      <c r="A2" s="1" t="s">
        <v>1</v>
      </c>
      <c r="B2" t="s">
        <v>462</v>
      </c>
      <c r="C2" s="29"/>
      <c r="D2" s="29"/>
      <c r="E2" s="29"/>
      <c r="F2" s="29"/>
      <c r="G2" s="29"/>
      <c r="H2" s="28" t="s">
        <v>470</v>
      </c>
      <c r="I2" s="32">
        <v>87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</row>
    <row r="3" spans="1:51" customFormat="1" ht="15">
      <c r="A3" s="1" t="s">
        <v>2</v>
      </c>
      <c r="B3" t="s">
        <v>473</v>
      </c>
      <c r="C3" s="29"/>
      <c r="D3" s="29"/>
      <c r="E3" s="29"/>
      <c r="F3" s="29"/>
      <c r="G3" s="29"/>
      <c r="H3" s="28" t="s">
        <v>468</v>
      </c>
      <c r="I3" s="33">
        <f>GETPIVOTDATA("Soma de PÚBLICO PRESENTE",$A$8)/GETPIVOTDATA("Soma de CAPACIDADE",$A$8)</f>
        <v>0.57857719638242899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</row>
    <row r="4" spans="1:51" customFormat="1" ht="15">
      <c r="A4" s="1" t="s">
        <v>4</v>
      </c>
      <c r="B4" t="s">
        <v>17</v>
      </c>
      <c r="C4" s="29"/>
      <c r="D4" s="29"/>
      <c r="E4" s="29"/>
      <c r="F4" s="29"/>
      <c r="G4" s="29"/>
      <c r="H4" s="28" t="s">
        <v>469</v>
      </c>
      <c r="I4" s="31">
        <f>GETPIVOTDATA("Soma de GRATUITOS",$A$8)/GETPIVOTDATA("Soma de CAPACIDADE",$A$8)</f>
        <v>0.29697997416020672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</row>
    <row r="5" spans="1:51" customFormat="1">
      <c r="A5" s="1" t="s">
        <v>5</v>
      </c>
      <c r="B5" t="s">
        <v>473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</row>
    <row r="6" spans="1:51" customFormat="1">
      <c r="A6" s="1" t="s">
        <v>11</v>
      </c>
      <c r="B6" t="s">
        <v>21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</row>
    <row r="8" spans="1:51" customFormat="1">
      <c r="B8" s="1" t="s">
        <v>465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1:51" customFormat="1">
      <c r="A9" s="1" t="s">
        <v>463</v>
      </c>
      <c r="B9" t="s">
        <v>471</v>
      </c>
      <c r="C9" t="s">
        <v>464</v>
      </c>
      <c r="D9" t="s">
        <v>466</v>
      </c>
      <c r="E9" t="s">
        <v>467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</row>
    <row r="10" spans="1:51" customFormat="1">
      <c r="A10" s="2" t="s">
        <v>56</v>
      </c>
      <c r="B10" s="3">
        <v>3</v>
      </c>
      <c r="C10" s="3">
        <v>4320</v>
      </c>
      <c r="D10" s="3">
        <v>1884</v>
      </c>
      <c r="E10" s="3">
        <v>2412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</row>
    <row r="11" spans="1:51" customFormat="1">
      <c r="A11" s="4" t="s">
        <v>56</v>
      </c>
      <c r="B11" s="3">
        <v>1</v>
      </c>
      <c r="C11" s="3">
        <v>1440</v>
      </c>
      <c r="D11" s="3">
        <v>963</v>
      </c>
      <c r="E11" s="3">
        <v>1017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</row>
    <row r="12" spans="1:51" customFormat="1">
      <c r="A12" s="4" t="s">
        <v>74</v>
      </c>
      <c r="B12" s="3">
        <v>1</v>
      </c>
      <c r="C12" s="3">
        <v>1440</v>
      </c>
      <c r="D12" s="3">
        <v>827</v>
      </c>
      <c r="E12" s="3">
        <v>1044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</row>
    <row r="13" spans="1:51" customFormat="1">
      <c r="A13" s="4" t="s">
        <v>104</v>
      </c>
      <c r="B13" s="3">
        <v>1</v>
      </c>
      <c r="C13" s="3">
        <v>1440</v>
      </c>
      <c r="D13" s="3">
        <v>94</v>
      </c>
      <c r="E13" s="3">
        <v>351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</row>
    <row r="14" spans="1:51" customFormat="1">
      <c r="A14" s="2" t="s">
        <v>26</v>
      </c>
      <c r="B14" s="3">
        <v>10</v>
      </c>
      <c r="C14" s="3">
        <v>14400</v>
      </c>
      <c r="D14" s="3">
        <v>3859</v>
      </c>
      <c r="E14" s="3">
        <v>7705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</row>
    <row r="15" spans="1:51" customFormat="1">
      <c r="A15" s="4" t="s">
        <v>105</v>
      </c>
      <c r="B15" s="3">
        <v>4</v>
      </c>
      <c r="C15" s="3">
        <v>5760</v>
      </c>
      <c r="D15" s="3">
        <v>1281</v>
      </c>
      <c r="E15" s="3">
        <v>2211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</row>
    <row r="16" spans="1:51" customFormat="1">
      <c r="A16" s="4" t="s">
        <v>71</v>
      </c>
      <c r="B16" s="3">
        <v>6</v>
      </c>
      <c r="C16" s="3">
        <v>8640</v>
      </c>
      <c r="D16" s="3">
        <v>2578</v>
      </c>
      <c r="E16" s="3">
        <v>5494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</row>
    <row r="17" spans="1:51" customFormat="1">
      <c r="A17" s="2" t="s">
        <v>77</v>
      </c>
      <c r="B17" s="3">
        <v>1</v>
      </c>
      <c r="C17" s="3">
        <v>1440</v>
      </c>
      <c r="D17" s="3">
        <v>218</v>
      </c>
      <c r="E17" s="3">
        <v>1020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</row>
    <row r="18" spans="1:51" customFormat="1">
      <c r="A18" s="4" t="s">
        <v>77</v>
      </c>
      <c r="B18" s="3">
        <v>1</v>
      </c>
      <c r="C18" s="3">
        <v>1440</v>
      </c>
      <c r="D18" s="3">
        <v>218</v>
      </c>
      <c r="E18" s="3">
        <v>1020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</row>
    <row r="19" spans="1:51" customFormat="1">
      <c r="A19" s="2" t="s">
        <v>75</v>
      </c>
      <c r="B19" s="3">
        <v>2</v>
      </c>
      <c r="C19" s="3">
        <v>2880</v>
      </c>
      <c r="D19" s="3">
        <v>2920</v>
      </c>
      <c r="E19" s="3">
        <v>2297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</row>
    <row r="20" spans="1:51" customFormat="1">
      <c r="A20" s="4" t="s">
        <v>75</v>
      </c>
      <c r="B20" s="3">
        <v>2</v>
      </c>
      <c r="C20" s="3">
        <v>2880</v>
      </c>
      <c r="D20" s="3">
        <v>2920</v>
      </c>
      <c r="E20" s="3">
        <v>2297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</row>
    <row r="21" spans="1:51" customFormat="1">
      <c r="A21" s="2" t="s">
        <v>102</v>
      </c>
      <c r="B21" s="3">
        <v>1</v>
      </c>
      <c r="C21" s="3">
        <v>1440</v>
      </c>
      <c r="D21" s="3">
        <v>55</v>
      </c>
      <c r="E21" s="3">
        <v>216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</row>
    <row r="22" spans="1:51" customFormat="1">
      <c r="A22" s="4" t="s">
        <v>102</v>
      </c>
      <c r="B22" s="3">
        <v>1</v>
      </c>
      <c r="C22" s="3">
        <v>1440</v>
      </c>
      <c r="D22" s="3">
        <v>55</v>
      </c>
      <c r="E22" s="3">
        <v>216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</row>
    <row r="23" spans="1:51" customFormat="1">
      <c r="A23" s="2" t="s">
        <v>32</v>
      </c>
      <c r="B23" s="3">
        <v>2</v>
      </c>
      <c r="C23" s="3">
        <v>2880</v>
      </c>
      <c r="D23" s="3">
        <v>85</v>
      </c>
      <c r="E23" s="3">
        <v>213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</row>
    <row r="24" spans="1:51" customFormat="1">
      <c r="A24" s="4" t="s">
        <v>33</v>
      </c>
      <c r="B24" s="3">
        <v>1</v>
      </c>
      <c r="C24" s="3">
        <v>1440</v>
      </c>
      <c r="D24" s="3">
        <v>4</v>
      </c>
      <c r="E24" s="3">
        <v>50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</row>
    <row r="25" spans="1:51" customFormat="1">
      <c r="A25" s="4" t="s">
        <v>70</v>
      </c>
      <c r="B25" s="3">
        <v>1</v>
      </c>
      <c r="C25" s="3">
        <v>1440</v>
      </c>
      <c r="D25" s="3">
        <v>81</v>
      </c>
      <c r="E25" s="3">
        <v>163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</row>
    <row r="26" spans="1:51" customFormat="1">
      <c r="A26" s="2" t="s">
        <v>49</v>
      </c>
      <c r="B26" s="3">
        <v>2</v>
      </c>
      <c r="C26" s="3">
        <v>2880</v>
      </c>
      <c r="D26" s="3">
        <v>484</v>
      </c>
      <c r="E26" s="3">
        <v>1199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</row>
    <row r="27" spans="1:51" customFormat="1">
      <c r="A27" s="4" t="s">
        <v>49</v>
      </c>
      <c r="B27" s="3">
        <v>1</v>
      </c>
      <c r="C27" s="3">
        <v>1440</v>
      </c>
      <c r="D27" s="3">
        <v>131</v>
      </c>
      <c r="E27" s="3">
        <v>456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</row>
    <row r="28" spans="1:51" customFormat="1">
      <c r="A28" s="4" t="s">
        <v>50</v>
      </c>
      <c r="B28" s="3">
        <v>1</v>
      </c>
      <c r="C28" s="3">
        <v>1440</v>
      </c>
      <c r="D28" s="3">
        <v>353</v>
      </c>
      <c r="E28" s="3">
        <v>743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</row>
    <row r="29" spans="1:51" customFormat="1">
      <c r="A29" s="2" t="s">
        <v>89</v>
      </c>
      <c r="B29" s="3">
        <v>5</v>
      </c>
      <c r="C29" s="3">
        <v>7200</v>
      </c>
      <c r="D29" s="3">
        <v>1496</v>
      </c>
      <c r="E29" s="3">
        <v>4615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</row>
    <row r="30" spans="1:51" customFormat="1">
      <c r="A30" s="4" t="s">
        <v>90</v>
      </c>
      <c r="B30" s="3">
        <v>5</v>
      </c>
      <c r="C30" s="3">
        <v>7200</v>
      </c>
      <c r="D30" s="3">
        <v>1496</v>
      </c>
      <c r="E30" s="3">
        <v>4615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</row>
    <row r="31" spans="1:51" customFormat="1">
      <c r="A31" s="2" t="s">
        <v>58</v>
      </c>
      <c r="B31" s="3">
        <v>15</v>
      </c>
      <c r="C31" s="3">
        <v>21600</v>
      </c>
      <c r="D31" s="3">
        <v>5482</v>
      </c>
      <c r="E31" s="3">
        <v>15599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</row>
    <row r="32" spans="1:51" customFormat="1">
      <c r="A32" s="4" t="s">
        <v>118</v>
      </c>
      <c r="B32" s="3">
        <v>6</v>
      </c>
      <c r="C32" s="3">
        <v>8640</v>
      </c>
      <c r="D32" s="3">
        <v>2237</v>
      </c>
      <c r="E32" s="3">
        <v>6674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</row>
    <row r="33" spans="1:51" customFormat="1">
      <c r="A33" s="4" t="s">
        <v>123</v>
      </c>
      <c r="B33" s="3">
        <v>1</v>
      </c>
      <c r="C33" s="3">
        <v>1440</v>
      </c>
      <c r="D33" s="3">
        <v>376</v>
      </c>
      <c r="E33" s="3">
        <v>1202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</row>
    <row r="34" spans="1:51" customFormat="1">
      <c r="A34" s="4" t="s">
        <v>59</v>
      </c>
      <c r="B34" s="3">
        <v>8</v>
      </c>
      <c r="C34" s="3">
        <v>11520</v>
      </c>
      <c r="D34" s="3">
        <v>2869</v>
      </c>
      <c r="E34" s="3">
        <v>7723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</row>
    <row r="35" spans="1:51" customFormat="1">
      <c r="A35" s="2" t="s">
        <v>61</v>
      </c>
      <c r="B35" s="3">
        <v>8</v>
      </c>
      <c r="C35" s="3">
        <v>11520</v>
      </c>
      <c r="D35" s="3">
        <v>6018</v>
      </c>
      <c r="E35" s="3">
        <v>9093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</row>
    <row r="36" spans="1:51" customFormat="1">
      <c r="A36" s="4" t="s">
        <v>62</v>
      </c>
      <c r="B36" s="3">
        <v>1</v>
      </c>
      <c r="C36" s="3">
        <v>1440</v>
      </c>
      <c r="D36" s="3">
        <v>480</v>
      </c>
      <c r="E36" s="3">
        <v>615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</row>
    <row r="37" spans="1:51" customFormat="1">
      <c r="A37" s="4" t="s">
        <v>107</v>
      </c>
      <c r="B37" s="3">
        <v>1</v>
      </c>
      <c r="C37" s="3">
        <v>1440</v>
      </c>
      <c r="D37" s="3">
        <v>539</v>
      </c>
      <c r="E37" s="3">
        <v>1123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</row>
    <row r="38" spans="1:51" customFormat="1">
      <c r="A38" s="4" t="s">
        <v>98</v>
      </c>
      <c r="B38" s="3">
        <v>6</v>
      </c>
      <c r="C38" s="3">
        <v>8640</v>
      </c>
      <c r="D38" s="3">
        <v>4999</v>
      </c>
      <c r="E38" s="3">
        <v>7355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</row>
    <row r="39" spans="1:51" customFormat="1">
      <c r="A39" s="2" t="s">
        <v>82</v>
      </c>
      <c r="B39" s="3">
        <v>1</v>
      </c>
      <c r="C39" s="3">
        <v>1440</v>
      </c>
      <c r="D39" s="3">
        <v>1460</v>
      </c>
      <c r="E39" s="3">
        <v>1226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</row>
    <row r="40" spans="1:51" customFormat="1">
      <c r="A40" s="4" t="s">
        <v>82</v>
      </c>
      <c r="B40" s="3">
        <v>1</v>
      </c>
      <c r="C40" s="3">
        <v>1440</v>
      </c>
      <c r="D40" s="3">
        <v>1460</v>
      </c>
      <c r="E40" s="3">
        <v>1226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</row>
    <row r="41" spans="1:51" customFormat="1">
      <c r="A41" s="2" t="s">
        <v>63</v>
      </c>
      <c r="B41" s="3">
        <v>2</v>
      </c>
      <c r="C41" s="3">
        <v>2880</v>
      </c>
      <c r="D41" s="3">
        <v>418</v>
      </c>
      <c r="E41" s="3">
        <v>2189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</row>
    <row r="42" spans="1:51" customFormat="1">
      <c r="A42" s="4" t="s">
        <v>88</v>
      </c>
      <c r="B42" s="3">
        <v>1</v>
      </c>
      <c r="C42" s="3">
        <v>1440</v>
      </c>
      <c r="D42" s="3">
        <v>235</v>
      </c>
      <c r="E42" s="3">
        <v>1010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</row>
    <row r="43" spans="1:51" customFormat="1">
      <c r="A43" s="4" t="s">
        <v>63</v>
      </c>
      <c r="B43" s="3">
        <v>1</v>
      </c>
      <c r="C43" s="3">
        <v>1440</v>
      </c>
      <c r="D43" s="3">
        <v>183</v>
      </c>
      <c r="E43" s="3">
        <v>1179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</row>
    <row r="44" spans="1:51" customFormat="1">
      <c r="A44" s="2" t="s">
        <v>23</v>
      </c>
      <c r="B44" s="3">
        <v>9</v>
      </c>
      <c r="C44" s="3">
        <v>12960</v>
      </c>
      <c r="D44" s="3">
        <v>3470</v>
      </c>
      <c r="E44" s="3">
        <v>7454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</row>
    <row r="45" spans="1:51" customFormat="1">
      <c r="A45" s="4" t="s">
        <v>24</v>
      </c>
      <c r="B45" s="3">
        <v>2</v>
      </c>
      <c r="C45" s="3">
        <v>2880</v>
      </c>
      <c r="D45" s="3">
        <v>975</v>
      </c>
      <c r="E45" s="3">
        <v>936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</row>
    <row r="46" spans="1:51" customFormat="1">
      <c r="A46" s="4" t="s">
        <v>108</v>
      </c>
      <c r="B46" s="3">
        <v>1</v>
      </c>
      <c r="C46" s="3">
        <v>1440</v>
      </c>
      <c r="D46" s="3">
        <v>131</v>
      </c>
      <c r="E46" s="3">
        <v>536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</row>
    <row r="47" spans="1:51" customFormat="1">
      <c r="A47" s="4" t="s">
        <v>119</v>
      </c>
      <c r="B47" s="3">
        <v>1</v>
      </c>
      <c r="C47" s="3">
        <v>1440</v>
      </c>
      <c r="D47" s="3">
        <v>181</v>
      </c>
      <c r="E47" s="3">
        <v>1097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</row>
    <row r="48" spans="1:51" customFormat="1">
      <c r="A48" s="4" t="s">
        <v>41</v>
      </c>
      <c r="B48" s="3">
        <v>4</v>
      </c>
      <c r="C48" s="3">
        <v>5760</v>
      </c>
      <c r="D48" s="3">
        <v>2055</v>
      </c>
      <c r="E48" s="3">
        <v>4085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</row>
    <row r="49" spans="1:51" customFormat="1">
      <c r="A49" s="4" t="s">
        <v>81</v>
      </c>
      <c r="B49" s="3">
        <v>1</v>
      </c>
      <c r="C49" s="3">
        <v>1440</v>
      </c>
      <c r="D49" s="3">
        <v>128</v>
      </c>
      <c r="E49" s="3">
        <v>800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</row>
    <row r="50" spans="1:51" customFormat="1">
      <c r="A50" s="2" t="s">
        <v>94</v>
      </c>
      <c r="B50" s="3">
        <v>1</v>
      </c>
      <c r="C50" s="3">
        <v>1440</v>
      </c>
      <c r="D50" s="3">
        <v>168</v>
      </c>
      <c r="E50" s="3">
        <v>863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</row>
    <row r="51" spans="1:51" customFormat="1">
      <c r="A51" s="4" t="s">
        <v>95</v>
      </c>
      <c r="B51" s="3">
        <v>1</v>
      </c>
      <c r="C51" s="3">
        <v>1440</v>
      </c>
      <c r="D51" s="3">
        <v>168</v>
      </c>
      <c r="E51" s="3">
        <v>863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</row>
    <row r="52" spans="1:51" customFormat="1">
      <c r="A52" s="2" t="s">
        <v>67</v>
      </c>
      <c r="B52" s="3">
        <v>2</v>
      </c>
      <c r="C52" s="3">
        <v>2880</v>
      </c>
      <c r="D52" s="3">
        <v>903</v>
      </c>
      <c r="E52" s="3">
        <v>2007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</row>
    <row r="53" spans="1:51" customFormat="1">
      <c r="A53" s="4" t="s">
        <v>97</v>
      </c>
      <c r="B53" s="3">
        <v>1</v>
      </c>
      <c r="C53" s="3">
        <v>1440</v>
      </c>
      <c r="D53" s="3">
        <v>413</v>
      </c>
      <c r="E53" s="3">
        <v>771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</row>
    <row r="54" spans="1:51" customFormat="1">
      <c r="A54" s="4" t="s">
        <v>68</v>
      </c>
      <c r="B54" s="3">
        <v>1</v>
      </c>
      <c r="C54" s="3">
        <v>1440</v>
      </c>
      <c r="D54" s="3">
        <v>490</v>
      </c>
      <c r="E54" s="3">
        <v>1236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</row>
    <row r="55" spans="1:51" customFormat="1">
      <c r="A55" s="2" t="s">
        <v>72</v>
      </c>
      <c r="B55" s="3">
        <v>1</v>
      </c>
      <c r="C55" s="3">
        <v>1440</v>
      </c>
      <c r="D55" s="3">
        <v>106</v>
      </c>
      <c r="E55" s="3">
        <v>563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</row>
    <row r="56" spans="1:51" customFormat="1">
      <c r="A56" s="4" t="s">
        <v>73</v>
      </c>
      <c r="B56" s="3">
        <v>1</v>
      </c>
      <c r="C56" s="3">
        <v>1440</v>
      </c>
      <c r="D56" s="3">
        <v>106</v>
      </c>
      <c r="E56" s="3">
        <v>563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</row>
    <row r="57" spans="1:51" customFormat="1">
      <c r="A57" s="2" t="s">
        <v>30</v>
      </c>
      <c r="B57" s="3">
        <v>1</v>
      </c>
      <c r="C57" s="3">
        <v>1440</v>
      </c>
      <c r="D57" s="3">
        <v>353</v>
      </c>
      <c r="E57" s="3">
        <v>1138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</row>
    <row r="58" spans="1:51" customFormat="1">
      <c r="A58" s="4" t="s">
        <v>30</v>
      </c>
      <c r="B58" s="3">
        <v>1</v>
      </c>
      <c r="C58" s="3">
        <v>1440</v>
      </c>
      <c r="D58" s="3">
        <v>353</v>
      </c>
      <c r="E58" s="3">
        <v>1138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</row>
    <row r="59" spans="1:51" customFormat="1">
      <c r="A59" s="2" t="s">
        <v>66</v>
      </c>
      <c r="B59" s="3">
        <v>1</v>
      </c>
      <c r="C59" s="3">
        <v>1440</v>
      </c>
      <c r="D59" s="3">
        <v>184</v>
      </c>
      <c r="E59" s="3">
        <v>529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</row>
    <row r="60" spans="1:51" customFormat="1">
      <c r="A60" s="4" t="s">
        <v>66</v>
      </c>
      <c r="B60" s="3">
        <v>1</v>
      </c>
      <c r="C60" s="3">
        <v>1440</v>
      </c>
      <c r="D60" s="3">
        <v>184</v>
      </c>
      <c r="E60" s="3">
        <v>529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</row>
    <row r="61" spans="1:51" customFormat="1">
      <c r="A61" s="2" t="s">
        <v>19</v>
      </c>
      <c r="B61" s="3">
        <v>16</v>
      </c>
      <c r="C61" s="3">
        <v>23040</v>
      </c>
      <c r="D61" s="3">
        <v>4197</v>
      </c>
      <c r="E61" s="3">
        <v>8965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</row>
    <row r="62" spans="1:51" customFormat="1">
      <c r="A62" s="4" t="s">
        <v>79</v>
      </c>
      <c r="B62" s="3">
        <v>1</v>
      </c>
      <c r="C62" s="3">
        <v>1440</v>
      </c>
      <c r="D62" s="3">
        <v>488</v>
      </c>
      <c r="E62" s="3">
        <v>646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</row>
    <row r="63" spans="1:51" customFormat="1">
      <c r="A63" s="4" t="s">
        <v>106</v>
      </c>
      <c r="B63" s="3">
        <v>3</v>
      </c>
      <c r="C63" s="3">
        <v>4320</v>
      </c>
      <c r="D63" s="3">
        <v>1128</v>
      </c>
      <c r="E63" s="3">
        <v>1854</v>
      </c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</row>
    <row r="64" spans="1:51" customFormat="1">
      <c r="A64" s="4" t="s">
        <v>42</v>
      </c>
      <c r="B64" s="3">
        <v>1</v>
      </c>
      <c r="C64" s="3">
        <v>1440</v>
      </c>
      <c r="D64" s="3">
        <v>699</v>
      </c>
      <c r="E64" s="3">
        <v>1108</v>
      </c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</row>
    <row r="65" spans="1:51" customFormat="1">
      <c r="A65" s="4" t="s">
        <v>43</v>
      </c>
      <c r="B65" s="3">
        <v>1</v>
      </c>
      <c r="C65" s="3">
        <v>1440</v>
      </c>
      <c r="D65" s="3">
        <v>164</v>
      </c>
      <c r="E65" s="3">
        <v>521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</row>
    <row r="66" spans="1:51" customFormat="1">
      <c r="A66" s="4" t="s">
        <v>20</v>
      </c>
      <c r="B66" s="3">
        <v>2</v>
      </c>
      <c r="C66" s="3">
        <v>2880</v>
      </c>
      <c r="D66" s="3">
        <v>711</v>
      </c>
      <c r="E66" s="3">
        <v>1323</v>
      </c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</row>
    <row r="67" spans="1:51" customFormat="1">
      <c r="A67" s="4" t="s">
        <v>84</v>
      </c>
      <c r="B67" s="3">
        <v>2</v>
      </c>
      <c r="C67" s="3">
        <v>2880</v>
      </c>
      <c r="D67" s="3">
        <v>218</v>
      </c>
      <c r="E67" s="3">
        <v>728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</row>
    <row r="68" spans="1:51" customFormat="1">
      <c r="A68" s="4" t="s">
        <v>87</v>
      </c>
      <c r="B68" s="3">
        <v>1</v>
      </c>
      <c r="C68" s="3">
        <v>1440</v>
      </c>
      <c r="D68" s="3">
        <v>254</v>
      </c>
      <c r="E68" s="3">
        <v>370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</row>
    <row r="69" spans="1:51" customFormat="1">
      <c r="A69" s="4" t="s">
        <v>96</v>
      </c>
      <c r="B69" s="3">
        <v>2</v>
      </c>
      <c r="C69" s="3">
        <v>2880</v>
      </c>
      <c r="D69" s="3">
        <v>181</v>
      </c>
      <c r="E69" s="3">
        <v>958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</row>
    <row r="70" spans="1:51" customFormat="1">
      <c r="A70" s="4" t="s">
        <v>100</v>
      </c>
      <c r="B70" s="3">
        <v>2</v>
      </c>
      <c r="C70" s="3">
        <v>2880</v>
      </c>
      <c r="D70" s="3">
        <v>183</v>
      </c>
      <c r="E70" s="3">
        <v>299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</row>
    <row r="71" spans="1:51" customFormat="1">
      <c r="A71" s="4" t="s">
        <v>51</v>
      </c>
      <c r="B71" s="3">
        <v>1</v>
      </c>
      <c r="C71" s="3">
        <v>1440</v>
      </c>
      <c r="D71" s="3">
        <v>171</v>
      </c>
      <c r="E71" s="3">
        <v>1158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</row>
    <row r="72" spans="1:51" customFormat="1">
      <c r="A72" s="2" t="s">
        <v>115</v>
      </c>
      <c r="B72" s="3">
        <v>2</v>
      </c>
      <c r="C72" s="3">
        <v>2880</v>
      </c>
      <c r="D72" s="3">
        <v>2940</v>
      </c>
      <c r="E72" s="3">
        <v>2287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</row>
    <row r="73" spans="1:51" customFormat="1">
      <c r="A73" s="4" t="s">
        <v>116</v>
      </c>
      <c r="B73" s="3">
        <v>2</v>
      </c>
      <c r="C73" s="3">
        <v>2880</v>
      </c>
      <c r="D73" s="3">
        <v>2940</v>
      </c>
      <c r="E73" s="3">
        <v>2287</v>
      </c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</row>
    <row r="74" spans="1:51" customFormat="1">
      <c r="A74" s="2" t="s">
        <v>46</v>
      </c>
      <c r="B74" s="3">
        <v>1</v>
      </c>
      <c r="C74" s="3">
        <v>1440</v>
      </c>
      <c r="D74" s="3">
        <v>78</v>
      </c>
      <c r="E74" s="3">
        <v>61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</row>
    <row r="75" spans="1:51" customFormat="1">
      <c r="A75" s="4" t="s">
        <v>53</v>
      </c>
      <c r="B75" s="3">
        <v>1</v>
      </c>
      <c r="C75" s="3">
        <v>1440</v>
      </c>
      <c r="D75" s="3">
        <v>78</v>
      </c>
      <c r="E75" s="3">
        <v>61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</row>
    <row r="76" spans="1:51" customFormat="1">
      <c r="A76" s="2" t="s">
        <v>474</v>
      </c>
      <c r="B76" s="3">
        <v>86</v>
      </c>
      <c r="C76" s="3">
        <v>123840</v>
      </c>
      <c r="D76" s="3">
        <v>36778</v>
      </c>
      <c r="E76" s="3">
        <v>71651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</row>
    <row r="77" spans="1:51" customFormat="1"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</row>
    <row r="78" spans="1:51" customFormat="1"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</row>
    <row r="79" spans="1:51">
      <c r="A79"/>
      <c r="B79"/>
      <c r="C79"/>
      <c r="D79"/>
      <c r="E79"/>
    </row>
    <row r="80" spans="1:51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A90"/>
      <c r="B90"/>
      <c r="C90"/>
      <c r="D90"/>
      <c r="E90"/>
    </row>
    <row r="91" spans="1:5">
      <c r="A91"/>
      <c r="B91"/>
      <c r="C91"/>
      <c r="D91"/>
      <c r="E91"/>
    </row>
    <row r="92" spans="1:5">
      <c r="A92"/>
      <c r="B92"/>
      <c r="C92"/>
      <c r="D92"/>
      <c r="E92"/>
    </row>
    <row r="93" spans="1:5">
      <c r="A93"/>
      <c r="B93"/>
      <c r="C93"/>
      <c r="D93"/>
      <c r="E93"/>
    </row>
    <row r="94" spans="1:5">
      <c r="A94"/>
      <c r="B94"/>
      <c r="C94"/>
      <c r="D94"/>
      <c r="E94"/>
    </row>
    <row r="95" spans="1:5">
      <c r="A95"/>
      <c r="B95"/>
      <c r="C95"/>
      <c r="D95"/>
      <c r="E95"/>
    </row>
    <row r="96" spans="1:5">
      <c r="A96"/>
      <c r="B96"/>
      <c r="C96"/>
      <c r="D96"/>
      <c r="E96"/>
    </row>
    <row r="97" spans="1:5">
      <c r="A97"/>
      <c r="B97"/>
      <c r="C97"/>
      <c r="D97"/>
      <c r="E97"/>
    </row>
    <row r="98" spans="1:5">
      <c r="A98"/>
      <c r="B98"/>
      <c r="C98"/>
      <c r="D98"/>
      <c r="E98"/>
    </row>
    <row r="99" spans="1:5">
      <c r="A99"/>
      <c r="B99"/>
      <c r="C99"/>
      <c r="D99"/>
      <c r="E99"/>
    </row>
    <row r="100" spans="1:5">
      <c r="A100"/>
      <c r="B100"/>
      <c r="C100"/>
      <c r="D100"/>
      <c r="E100"/>
    </row>
    <row r="101" spans="1:5">
      <c r="A101"/>
      <c r="B101"/>
      <c r="C101"/>
      <c r="D101"/>
      <c r="E101"/>
    </row>
    <row r="102" spans="1:5">
      <c r="A102"/>
      <c r="B102"/>
      <c r="C102"/>
      <c r="D102"/>
      <c r="E102"/>
    </row>
    <row r="103" spans="1:5">
      <c r="A103"/>
      <c r="B103"/>
      <c r="C103"/>
      <c r="D103"/>
      <c r="E103"/>
    </row>
    <row r="104" spans="1:5">
      <c r="A104"/>
      <c r="B104"/>
      <c r="C104"/>
      <c r="D104"/>
      <c r="E104"/>
    </row>
    <row r="105" spans="1:5">
      <c r="A105"/>
      <c r="B105"/>
      <c r="C105"/>
      <c r="D105"/>
      <c r="E105"/>
    </row>
    <row r="106" spans="1:5">
      <c r="A106"/>
      <c r="B106"/>
      <c r="C106"/>
      <c r="D106"/>
      <c r="E106"/>
    </row>
    <row r="107" spans="1:5">
      <c r="A107"/>
      <c r="B107"/>
      <c r="C107"/>
      <c r="D107"/>
      <c r="E107"/>
    </row>
    <row r="108" spans="1:5">
      <c r="A108"/>
      <c r="B108"/>
      <c r="C108"/>
      <c r="D108"/>
      <c r="E108"/>
    </row>
    <row r="109" spans="1:5">
      <c r="A109"/>
      <c r="B109"/>
      <c r="C109"/>
      <c r="D109"/>
      <c r="E109"/>
    </row>
    <row r="110" spans="1:5">
      <c r="A110"/>
      <c r="B110"/>
      <c r="C110"/>
      <c r="D110"/>
      <c r="E110"/>
    </row>
    <row r="111" spans="1:5">
      <c r="A111"/>
      <c r="B111"/>
      <c r="C111"/>
      <c r="D111"/>
      <c r="E111"/>
    </row>
    <row r="112" spans="1:5">
      <c r="A112"/>
      <c r="B112"/>
      <c r="C112"/>
      <c r="D112"/>
      <c r="E112"/>
    </row>
    <row r="113" spans="1:5">
      <c r="A113"/>
      <c r="B113"/>
      <c r="C113"/>
      <c r="D113"/>
      <c r="E113"/>
    </row>
    <row r="114" spans="1:5">
      <c r="A114"/>
      <c r="B114"/>
      <c r="C114"/>
      <c r="D114"/>
      <c r="E114"/>
    </row>
    <row r="115" spans="1:5">
      <c r="A115"/>
      <c r="B115"/>
      <c r="C115"/>
      <c r="D115"/>
      <c r="E115"/>
    </row>
    <row r="116" spans="1:5">
      <c r="A116"/>
      <c r="B116"/>
      <c r="C116"/>
      <c r="D116"/>
      <c r="E116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50"/>
  <sheetViews>
    <sheetView zoomScaleNormal="100" workbookViewId="0">
      <selection activeCell="I22" sqref="A1:I22"/>
    </sheetView>
  </sheetViews>
  <sheetFormatPr defaultColWidth="8.75" defaultRowHeight="15"/>
  <cols>
    <col min="1" max="1" width="34.5" style="27" bestFit="1" customWidth="1"/>
    <col min="2" max="2" width="22.75" style="27" bestFit="1" customWidth="1"/>
    <col min="3" max="3" width="18.125" style="27" bestFit="1" customWidth="1"/>
    <col min="4" max="4" width="17.125" style="27" bestFit="1" customWidth="1"/>
    <col min="5" max="5" width="23" style="27" bestFit="1" customWidth="1"/>
    <col min="6" max="16384" width="8.75" style="27"/>
  </cols>
  <sheetData>
    <row r="1" spans="1:48" s="5" customFormat="1">
      <c r="A1" s="35" t="s">
        <v>0</v>
      </c>
      <c r="B1" s="36">
        <v>2017</v>
      </c>
      <c r="C1" s="27"/>
      <c r="D1" s="27"/>
      <c r="E1" s="27"/>
      <c r="F1" s="27"/>
      <c r="G1" s="27"/>
      <c r="H1" s="28" t="s">
        <v>472</v>
      </c>
      <c r="I1" s="30">
        <v>11</v>
      </c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</row>
    <row r="2" spans="1:48" s="5" customFormat="1">
      <c r="A2" s="35" t="s">
        <v>1</v>
      </c>
      <c r="B2" s="37" t="s">
        <v>462</v>
      </c>
      <c r="C2" s="27"/>
      <c r="D2" s="27"/>
      <c r="E2" s="27"/>
      <c r="F2" s="27"/>
      <c r="G2" s="27"/>
      <c r="H2" s="28" t="s">
        <v>470</v>
      </c>
      <c r="I2" s="32">
        <v>17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</row>
    <row r="3" spans="1:48" s="5" customFormat="1">
      <c r="A3" s="35" t="s">
        <v>2</v>
      </c>
      <c r="B3" s="37" t="s">
        <v>473</v>
      </c>
      <c r="C3" s="27"/>
      <c r="D3" s="27"/>
      <c r="E3" s="27"/>
      <c r="F3" s="27"/>
      <c r="G3" s="27"/>
      <c r="H3" s="28" t="s">
        <v>468</v>
      </c>
      <c r="I3" s="33">
        <f>GETPIVOTDATA("Soma de PÚBLICO PRESENTE",$A$8)/GETPIVOTDATA("Soma de CAPACIDADE",$A$8)</f>
        <v>0.41531862745098042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</row>
    <row r="4" spans="1:48" s="5" customFormat="1">
      <c r="A4" s="35" t="s">
        <v>4</v>
      </c>
      <c r="B4" s="37" t="s">
        <v>17</v>
      </c>
      <c r="C4" s="27"/>
      <c r="D4" s="27"/>
      <c r="E4" s="27"/>
      <c r="F4" s="27"/>
      <c r="G4" s="27"/>
      <c r="H4" s="28" t="s">
        <v>469</v>
      </c>
      <c r="I4" s="31">
        <f>GETPIVOTDATA("Soma de GRATUITOS",$A$8)/GETPIVOTDATA("Soma de CAPACIDADE",$A$8)</f>
        <v>0.18680555555555556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s="5" customFormat="1">
      <c r="A5" s="35" t="s">
        <v>5</v>
      </c>
      <c r="B5" s="37" t="s">
        <v>473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>
      <c r="A6" s="35" t="s">
        <v>6</v>
      </c>
      <c r="B6" s="37" t="s">
        <v>473</v>
      </c>
    </row>
    <row r="7" spans="1:48" s="5" customFormat="1">
      <c r="A7"/>
      <c r="B7"/>
      <c r="C7"/>
      <c r="D7"/>
      <c r="E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</row>
    <row r="8" spans="1:48" s="5" customFormat="1">
      <c r="A8" s="37"/>
      <c r="B8" s="35" t="s">
        <v>465</v>
      </c>
      <c r="C8" s="37"/>
      <c r="D8" s="37"/>
      <c r="E8" s="3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</row>
    <row r="9" spans="1:48" s="5" customFormat="1">
      <c r="A9" s="35" t="s">
        <v>463</v>
      </c>
      <c r="B9" s="37" t="s">
        <v>471</v>
      </c>
      <c r="C9" s="37" t="s">
        <v>464</v>
      </c>
      <c r="D9" s="37" t="s">
        <v>466</v>
      </c>
      <c r="E9" s="37" t="s">
        <v>467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</row>
    <row r="10" spans="1:48" s="5" customFormat="1">
      <c r="A10" s="36" t="s">
        <v>21</v>
      </c>
      <c r="B10" s="38">
        <v>17</v>
      </c>
      <c r="C10" s="38">
        <v>24480</v>
      </c>
      <c r="D10" s="38">
        <v>4573</v>
      </c>
      <c r="E10" s="38">
        <v>10167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</row>
    <row r="11" spans="1:48" s="5" customFormat="1">
      <c r="A11" s="39" t="s">
        <v>123</v>
      </c>
      <c r="B11" s="38">
        <v>1</v>
      </c>
      <c r="C11" s="38">
        <v>1440</v>
      </c>
      <c r="D11" s="38">
        <v>376</v>
      </c>
      <c r="E11" s="38">
        <v>1202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</row>
    <row r="12" spans="1:48" s="5" customFormat="1">
      <c r="A12" s="39" t="s">
        <v>79</v>
      </c>
      <c r="B12" s="38">
        <v>1</v>
      </c>
      <c r="C12" s="38">
        <v>1440</v>
      </c>
      <c r="D12" s="38">
        <v>488</v>
      </c>
      <c r="E12" s="38">
        <v>646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</row>
    <row r="13" spans="1:48" s="5" customFormat="1">
      <c r="A13" s="39" t="s">
        <v>106</v>
      </c>
      <c r="B13" s="38">
        <v>3</v>
      </c>
      <c r="C13" s="38">
        <v>4320</v>
      </c>
      <c r="D13" s="38">
        <v>1128</v>
      </c>
      <c r="E13" s="38">
        <v>1854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</row>
    <row r="14" spans="1:48" s="5" customFormat="1">
      <c r="A14" s="39" t="s">
        <v>42</v>
      </c>
      <c r="B14" s="38">
        <v>1</v>
      </c>
      <c r="C14" s="38">
        <v>1440</v>
      </c>
      <c r="D14" s="38">
        <v>699</v>
      </c>
      <c r="E14" s="38">
        <v>1108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</row>
    <row r="15" spans="1:48" s="5" customFormat="1">
      <c r="A15" s="39" t="s">
        <v>43</v>
      </c>
      <c r="B15" s="38">
        <v>1</v>
      </c>
      <c r="C15" s="38">
        <v>1440</v>
      </c>
      <c r="D15" s="38">
        <v>164</v>
      </c>
      <c r="E15" s="38">
        <v>521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</row>
    <row r="16" spans="1:48" s="5" customFormat="1">
      <c r="A16" s="39" t="s">
        <v>20</v>
      </c>
      <c r="B16" s="38">
        <v>2</v>
      </c>
      <c r="C16" s="38">
        <v>2880</v>
      </c>
      <c r="D16" s="38">
        <v>711</v>
      </c>
      <c r="E16" s="38">
        <v>1323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</row>
    <row r="17" spans="1:48" s="5" customFormat="1">
      <c r="A17" s="39" t="s">
        <v>84</v>
      </c>
      <c r="B17" s="38">
        <v>2</v>
      </c>
      <c r="C17" s="38">
        <v>2880</v>
      </c>
      <c r="D17" s="38">
        <v>218</v>
      </c>
      <c r="E17" s="38">
        <v>728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</row>
    <row r="18" spans="1:48" s="5" customFormat="1">
      <c r="A18" s="39" t="s">
        <v>87</v>
      </c>
      <c r="B18" s="38">
        <v>1</v>
      </c>
      <c r="C18" s="38">
        <v>1440</v>
      </c>
      <c r="D18" s="38">
        <v>254</v>
      </c>
      <c r="E18" s="38">
        <v>370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</row>
    <row r="19" spans="1:48" s="5" customFormat="1">
      <c r="A19" s="39" t="s">
        <v>96</v>
      </c>
      <c r="B19" s="38">
        <v>2</v>
      </c>
      <c r="C19" s="38">
        <v>2880</v>
      </c>
      <c r="D19" s="38">
        <v>181</v>
      </c>
      <c r="E19" s="38">
        <v>958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</row>
    <row r="20" spans="1:48" s="5" customFormat="1">
      <c r="A20" s="39" t="s">
        <v>100</v>
      </c>
      <c r="B20" s="38">
        <v>2</v>
      </c>
      <c r="C20" s="38">
        <v>2880</v>
      </c>
      <c r="D20" s="38">
        <v>183</v>
      </c>
      <c r="E20" s="38">
        <v>299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</row>
    <row r="21" spans="1:48" s="5" customFormat="1">
      <c r="A21" s="39" t="s">
        <v>51</v>
      </c>
      <c r="B21" s="38">
        <v>1</v>
      </c>
      <c r="C21" s="38">
        <v>1440</v>
      </c>
      <c r="D21" s="38">
        <v>171</v>
      </c>
      <c r="E21" s="38">
        <v>1158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</row>
    <row r="22" spans="1:48" s="5" customFormat="1">
      <c r="A22" s="36" t="s">
        <v>474</v>
      </c>
      <c r="B22" s="38">
        <v>17</v>
      </c>
      <c r="C22" s="38">
        <v>24480</v>
      </c>
      <c r="D22" s="38">
        <v>4573</v>
      </c>
      <c r="E22" s="38">
        <v>10167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</row>
    <row r="23" spans="1:48" s="5" customFormat="1">
      <c r="A23"/>
      <c r="B23"/>
      <c r="C23"/>
      <c r="D23"/>
      <c r="E23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</row>
    <row r="24" spans="1:48" s="5" customFormat="1">
      <c r="A24"/>
      <c r="B24"/>
      <c r="C24"/>
      <c r="D24"/>
      <c r="E24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</row>
    <row r="25" spans="1:48" s="5" customFormat="1">
      <c r="A25"/>
      <c r="B25"/>
      <c r="C25"/>
      <c r="D25"/>
      <c r="E25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</row>
    <row r="26" spans="1:48" s="5" customFormat="1">
      <c r="A26"/>
      <c r="B26"/>
      <c r="C26"/>
      <c r="D26"/>
      <c r="E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</row>
    <row r="27" spans="1:48" s="5" customFormat="1">
      <c r="A27"/>
      <c r="B27"/>
      <c r="C27"/>
      <c r="D27"/>
      <c r="E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s="5" customFormat="1">
      <c r="A28"/>
      <c r="B28"/>
      <c r="C28"/>
      <c r="D28"/>
      <c r="E2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>
      <c r="A29"/>
      <c r="B29"/>
      <c r="C29"/>
      <c r="D29"/>
      <c r="E29"/>
    </row>
    <row r="30" spans="1:48">
      <c r="A30"/>
      <c r="B30"/>
      <c r="C30"/>
      <c r="D30"/>
      <c r="E30"/>
    </row>
    <row r="31" spans="1:48">
      <c r="A31"/>
      <c r="B31"/>
      <c r="C31"/>
      <c r="D31"/>
      <c r="E31"/>
    </row>
    <row r="32" spans="1:48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A90"/>
      <c r="B90"/>
      <c r="C90"/>
      <c r="D90"/>
      <c r="E90"/>
    </row>
    <row r="91" spans="1:5">
      <c r="A91"/>
      <c r="B91"/>
      <c r="C91"/>
      <c r="D91"/>
      <c r="E91"/>
    </row>
    <row r="92" spans="1:5">
      <c r="A92"/>
      <c r="B92"/>
      <c r="C92"/>
      <c r="D92"/>
      <c r="E92"/>
    </row>
    <row r="93" spans="1:5">
      <c r="A93"/>
      <c r="B93"/>
      <c r="C93"/>
      <c r="D93"/>
      <c r="E93"/>
    </row>
    <row r="94" spans="1:5">
      <c r="A94"/>
      <c r="B94"/>
      <c r="C94"/>
      <c r="D94"/>
      <c r="E94"/>
    </row>
    <row r="95" spans="1:5">
      <c r="A95"/>
      <c r="B95"/>
      <c r="C95"/>
      <c r="D95"/>
      <c r="E95"/>
    </row>
    <row r="96" spans="1:5">
      <c r="A96"/>
      <c r="B96"/>
      <c r="C96"/>
      <c r="D96"/>
      <c r="E96"/>
    </row>
    <row r="97" spans="1:5">
      <c r="A97"/>
      <c r="B97"/>
      <c r="C97"/>
      <c r="D97"/>
      <c r="E97"/>
    </row>
    <row r="98" spans="1:5">
      <c r="A98"/>
      <c r="B98"/>
      <c r="C98"/>
      <c r="D98"/>
      <c r="E98"/>
    </row>
    <row r="99" spans="1:5">
      <c r="A99"/>
      <c r="B99"/>
      <c r="C99"/>
      <c r="D99"/>
      <c r="E99"/>
    </row>
    <row r="100" spans="1:5">
      <c r="A100"/>
      <c r="B100"/>
      <c r="C100"/>
      <c r="D100"/>
      <c r="E100"/>
    </row>
    <row r="101" spans="1:5">
      <c r="A101"/>
      <c r="B101"/>
      <c r="C101"/>
      <c r="D101"/>
      <c r="E101"/>
    </row>
    <row r="102" spans="1:5">
      <c r="A102"/>
      <c r="B102"/>
      <c r="C102"/>
      <c r="D102"/>
      <c r="E102"/>
    </row>
    <row r="103" spans="1:5">
      <c r="A103"/>
      <c r="B103"/>
      <c r="C103"/>
      <c r="D103"/>
      <c r="E103"/>
    </row>
    <row r="104" spans="1:5">
      <c r="A104"/>
      <c r="B104"/>
      <c r="C104"/>
      <c r="D104"/>
      <c r="E104"/>
    </row>
    <row r="105" spans="1:5">
      <c r="A105"/>
      <c r="B105"/>
      <c r="C105"/>
      <c r="D105"/>
      <c r="E105"/>
    </row>
    <row r="106" spans="1:5">
      <c r="A106"/>
      <c r="B106"/>
      <c r="C106"/>
      <c r="D106"/>
      <c r="E106"/>
    </row>
    <row r="107" spans="1:5">
      <c r="A107"/>
      <c r="B107"/>
      <c r="C107"/>
      <c r="D107"/>
      <c r="E107"/>
    </row>
    <row r="108" spans="1:5">
      <c r="A108"/>
      <c r="B108"/>
      <c r="C108"/>
      <c r="D108"/>
      <c r="E108"/>
    </row>
    <row r="109" spans="1:5">
      <c r="A109"/>
      <c r="B109"/>
      <c r="C109"/>
      <c r="D109"/>
      <c r="E109"/>
    </row>
    <row r="110" spans="1:5">
      <c r="A110"/>
      <c r="B110"/>
      <c r="C110"/>
      <c r="D110"/>
      <c r="E110"/>
    </row>
    <row r="111" spans="1:5">
      <c r="A111"/>
      <c r="B111"/>
      <c r="C111"/>
      <c r="D111"/>
      <c r="E111"/>
    </row>
    <row r="112" spans="1:5">
      <c r="A112"/>
      <c r="B112"/>
      <c r="C112"/>
      <c r="D112"/>
      <c r="E112"/>
    </row>
    <row r="113" spans="1:5">
      <c r="A113"/>
      <c r="B113"/>
      <c r="C113"/>
      <c r="D113"/>
      <c r="E113"/>
    </row>
    <row r="114" spans="1:5">
      <c r="A114"/>
      <c r="B114"/>
      <c r="C114"/>
      <c r="D114"/>
      <c r="E114"/>
    </row>
    <row r="115" spans="1:5">
      <c r="A115"/>
      <c r="B115"/>
      <c r="C115"/>
      <c r="D115"/>
      <c r="E115"/>
    </row>
    <row r="116" spans="1:5">
      <c r="A116"/>
      <c r="B116"/>
      <c r="C116"/>
      <c r="D116"/>
      <c r="E116"/>
    </row>
    <row r="117" spans="1:5">
      <c r="A117"/>
      <c r="B117"/>
      <c r="C117"/>
      <c r="D117"/>
      <c r="E117"/>
    </row>
    <row r="118" spans="1:5">
      <c r="A118"/>
      <c r="B118"/>
      <c r="C118"/>
      <c r="D118"/>
      <c r="E118"/>
    </row>
    <row r="119" spans="1:5">
      <c r="A119"/>
      <c r="B119"/>
      <c r="C119"/>
      <c r="D119"/>
      <c r="E119"/>
    </row>
    <row r="120" spans="1:5">
      <c r="A120"/>
      <c r="B120"/>
      <c r="C120"/>
      <c r="D120"/>
      <c r="E120"/>
    </row>
    <row r="121" spans="1:5">
      <c r="A121"/>
      <c r="B121"/>
      <c r="C121"/>
      <c r="D121"/>
      <c r="E121"/>
    </row>
    <row r="122" spans="1:5">
      <c r="A122"/>
      <c r="B122"/>
      <c r="C122"/>
      <c r="D122"/>
      <c r="E122"/>
    </row>
    <row r="123" spans="1:5">
      <c r="A123"/>
      <c r="B123"/>
      <c r="C123"/>
      <c r="D123"/>
      <c r="E123"/>
    </row>
    <row r="124" spans="1:5">
      <c r="A124"/>
      <c r="B124"/>
      <c r="C124"/>
      <c r="D124"/>
      <c r="E124"/>
    </row>
    <row r="125" spans="1:5">
      <c r="A125"/>
      <c r="B125"/>
      <c r="C125"/>
      <c r="D125"/>
      <c r="E125"/>
    </row>
    <row r="126" spans="1:5">
      <c r="A126"/>
      <c r="B126"/>
      <c r="C126"/>
      <c r="D126"/>
      <c r="E126"/>
    </row>
    <row r="127" spans="1:5">
      <c r="A127"/>
      <c r="B127"/>
      <c r="C127"/>
      <c r="D127"/>
      <c r="E127"/>
    </row>
    <row r="128" spans="1:5">
      <c r="A128"/>
      <c r="B128"/>
      <c r="C128"/>
      <c r="D128"/>
      <c r="E128"/>
    </row>
    <row r="129" spans="1:5">
      <c r="A129"/>
      <c r="B129"/>
      <c r="C129"/>
      <c r="D129"/>
      <c r="E129"/>
    </row>
    <row r="130" spans="1:5">
      <c r="A130"/>
      <c r="B130"/>
      <c r="C130"/>
      <c r="D130"/>
      <c r="E130"/>
    </row>
    <row r="131" spans="1:5">
      <c r="A131"/>
      <c r="B131"/>
      <c r="C131"/>
      <c r="D131"/>
      <c r="E131"/>
    </row>
    <row r="132" spans="1:5">
      <c r="A132"/>
      <c r="B132"/>
      <c r="C132"/>
      <c r="D132"/>
      <c r="E132"/>
    </row>
    <row r="133" spans="1:5">
      <c r="A133"/>
      <c r="B133"/>
      <c r="C133"/>
      <c r="D133"/>
      <c r="E133"/>
    </row>
    <row r="134" spans="1:5">
      <c r="A134"/>
      <c r="B134"/>
      <c r="C134"/>
      <c r="D134"/>
      <c r="E134"/>
    </row>
    <row r="135" spans="1:5">
      <c r="A135"/>
      <c r="B135"/>
      <c r="C135"/>
      <c r="D135"/>
      <c r="E135"/>
    </row>
    <row r="136" spans="1:5">
      <c r="A136"/>
      <c r="B136"/>
      <c r="C136"/>
      <c r="D136"/>
      <c r="E136"/>
    </row>
    <row r="137" spans="1:5">
      <c r="A137"/>
      <c r="B137"/>
      <c r="C137"/>
      <c r="D137"/>
      <c r="E137"/>
    </row>
    <row r="138" spans="1:5">
      <c r="A138"/>
      <c r="B138"/>
      <c r="C138"/>
      <c r="D138"/>
      <c r="E138"/>
    </row>
    <row r="139" spans="1:5">
      <c r="A139"/>
      <c r="B139"/>
      <c r="C139"/>
      <c r="D139"/>
      <c r="E139"/>
    </row>
    <row r="140" spans="1:5">
      <c r="A140"/>
      <c r="B140"/>
      <c r="C140"/>
      <c r="D140"/>
      <c r="E140"/>
    </row>
    <row r="141" spans="1:5">
      <c r="A141"/>
      <c r="B141"/>
      <c r="C141"/>
      <c r="D141"/>
      <c r="E141"/>
    </row>
    <row r="142" spans="1:5">
      <c r="A142"/>
      <c r="B142"/>
      <c r="C142"/>
      <c r="D142"/>
      <c r="E142"/>
    </row>
    <row r="143" spans="1:5">
      <c r="A143"/>
      <c r="B143"/>
      <c r="C143"/>
      <c r="D143"/>
      <c r="E143"/>
    </row>
    <row r="144" spans="1:5">
      <c r="A144"/>
      <c r="B144"/>
      <c r="C144"/>
      <c r="D144"/>
      <c r="E144"/>
    </row>
    <row r="145" spans="1:5">
      <c r="A145"/>
      <c r="B145"/>
      <c r="C145"/>
      <c r="D145"/>
      <c r="E145"/>
    </row>
    <row r="146" spans="1:5">
      <c r="A146"/>
      <c r="B146"/>
      <c r="C146"/>
      <c r="D146"/>
      <c r="E146"/>
    </row>
    <row r="147" spans="1:5">
      <c r="A147"/>
      <c r="B147"/>
      <c r="C147"/>
      <c r="D147"/>
      <c r="E147"/>
    </row>
    <row r="148" spans="1:5">
      <c r="A148"/>
      <c r="B148"/>
      <c r="C148"/>
      <c r="D148"/>
      <c r="E148"/>
    </row>
    <row r="149" spans="1:5">
      <c r="A149"/>
      <c r="B149"/>
      <c r="C149"/>
      <c r="D149"/>
      <c r="E149"/>
    </row>
    <row r="150" spans="1:5">
      <c r="A150"/>
      <c r="B150"/>
      <c r="C150"/>
      <c r="D150"/>
      <c r="E150"/>
    </row>
  </sheetData>
  <pageMargins left="0.51181102362204722" right="0.51181102362204722" top="0.78740157480314965" bottom="0.78740157480314965" header="0.31496062992125984" footer="0.31496062992125984"/>
  <pageSetup paperSize="9" scale="83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86"/>
  <sheetViews>
    <sheetView zoomScaleNormal="100" workbookViewId="0">
      <selection activeCell="I17" sqref="A1:I17"/>
    </sheetView>
  </sheetViews>
  <sheetFormatPr defaultColWidth="8.75" defaultRowHeight="15"/>
  <cols>
    <col min="1" max="1" width="27.5" style="27" bestFit="1" customWidth="1"/>
    <col min="2" max="2" width="22.75" style="27" bestFit="1" customWidth="1"/>
    <col min="3" max="3" width="18.125" style="27" bestFit="1" customWidth="1"/>
    <col min="4" max="4" width="17.125" style="27" bestFit="1" customWidth="1"/>
    <col min="5" max="5" width="23" style="27" bestFit="1" customWidth="1"/>
    <col min="6" max="16384" width="8.75" style="27"/>
  </cols>
  <sheetData>
    <row r="1" spans="1:49" s="5" customFormat="1">
      <c r="A1" s="35" t="s">
        <v>0</v>
      </c>
      <c r="B1" s="36">
        <v>2017</v>
      </c>
      <c r="C1" s="27"/>
      <c r="D1" s="27"/>
      <c r="E1" s="27"/>
      <c r="F1" s="27"/>
      <c r="G1" s="27"/>
      <c r="H1" s="28" t="s">
        <v>472</v>
      </c>
      <c r="I1" s="30">
        <v>4</v>
      </c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</row>
    <row r="2" spans="1:49" s="5" customFormat="1">
      <c r="A2" s="35" t="s">
        <v>1</v>
      </c>
      <c r="B2" s="37" t="s">
        <v>462</v>
      </c>
      <c r="C2" s="27"/>
      <c r="D2" s="27"/>
      <c r="E2" s="27"/>
      <c r="F2" s="27"/>
      <c r="G2" s="27"/>
      <c r="H2" s="28" t="s">
        <v>470</v>
      </c>
      <c r="I2" s="32">
        <v>15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</row>
    <row r="3" spans="1:49" s="5" customFormat="1">
      <c r="A3" s="35" t="s">
        <v>2</v>
      </c>
      <c r="B3" s="37" t="s">
        <v>473</v>
      </c>
      <c r="C3" s="27"/>
      <c r="D3" s="27"/>
      <c r="E3" s="27"/>
      <c r="F3" s="27"/>
      <c r="G3" s="27"/>
      <c r="H3" s="28" t="s">
        <v>468</v>
      </c>
      <c r="I3" s="33">
        <f>GETPIVOTDATA("Soma de PÚBLICO PRESENTE",$A$8)/GETPIVOTDATA("Soma de CAPACIDADE",$A$8)</f>
        <v>0.50666197100428478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</row>
    <row r="4" spans="1:49" s="5" customFormat="1">
      <c r="A4" s="35" t="s">
        <v>4</v>
      </c>
      <c r="B4" s="37" t="s">
        <v>17</v>
      </c>
      <c r="C4" s="27"/>
      <c r="D4" s="27"/>
      <c r="E4" s="27"/>
      <c r="F4" s="27"/>
      <c r="G4" s="27"/>
      <c r="H4" s="28" t="s">
        <v>469</v>
      </c>
      <c r="I4" s="31">
        <f>GETPIVOTDATA("Soma de GRATUITOS",$A$8)/GETPIVOTDATA("Soma de CAPACIDADE",$A$8)</f>
        <v>0.25990491283676703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</row>
    <row r="5" spans="1:49" s="5" customFormat="1">
      <c r="A5" s="35" t="s">
        <v>5</v>
      </c>
      <c r="B5" s="37" t="s">
        <v>473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</row>
    <row r="6" spans="1:49">
      <c r="A6" s="35" t="s">
        <v>6</v>
      </c>
      <c r="B6" s="37" t="s">
        <v>473</v>
      </c>
    </row>
    <row r="7" spans="1:49" s="5" customFormat="1">
      <c r="A7"/>
      <c r="B7"/>
      <c r="C7"/>
      <c r="D7"/>
      <c r="E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</row>
    <row r="8" spans="1:49" s="5" customFormat="1">
      <c r="A8" s="37"/>
      <c r="B8" s="35" t="s">
        <v>465</v>
      </c>
      <c r="C8" s="37"/>
      <c r="D8" s="37"/>
      <c r="E8" s="3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</row>
    <row r="9" spans="1:49" s="5" customFormat="1">
      <c r="A9" s="35" t="s">
        <v>463</v>
      </c>
      <c r="B9" s="37" t="s">
        <v>471</v>
      </c>
      <c r="C9" s="37" t="s">
        <v>464</v>
      </c>
      <c r="D9" s="37" t="s">
        <v>466</v>
      </c>
      <c r="E9" s="37" t="s">
        <v>467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</row>
    <row r="10" spans="1:49" s="5" customFormat="1">
      <c r="A10" s="36" t="s">
        <v>110</v>
      </c>
      <c r="B10" s="38">
        <v>4</v>
      </c>
      <c r="C10" s="38">
        <v>1872</v>
      </c>
      <c r="D10" s="38">
        <v>468</v>
      </c>
      <c r="E10" s="38">
        <v>468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</row>
    <row r="11" spans="1:49" s="5" customFormat="1">
      <c r="A11" s="39" t="s">
        <v>109</v>
      </c>
      <c r="B11" s="38">
        <v>4</v>
      </c>
      <c r="C11" s="38">
        <v>1872</v>
      </c>
      <c r="D11" s="38">
        <v>468</v>
      </c>
      <c r="E11" s="38">
        <v>468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</row>
    <row r="12" spans="1:49" s="5" customFormat="1">
      <c r="A12" s="36" t="s">
        <v>28</v>
      </c>
      <c r="B12" s="38">
        <v>1</v>
      </c>
      <c r="C12" s="38">
        <v>765</v>
      </c>
      <c r="D12" s="38">
        <v>101</v>
      </c>
      <c r="E12" s="38">
        <v>459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</row>
    <row r="13" spans="1:49" s="5" customFormat="1">
      <c r="A13" s="39" t="s">
        <v>27</v>
      </c>
      <c r="B13" s="38">
        <v>1</v>
      </c>
      <c r="C13" s="38">
        <v>765</v>
      </c>
      <c r="D13" s="38">
        <v>101</v>
      </c>
      <c r="E13" s="38">
        <v>459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</row>
    <row r="14" spans="1:49">
      <c r="A14" s="36" t="s">
        <v>21</v>
      </c>
      <c r="B14" s="38">
        <v>10</v>
      </c>
      <c r="C14" s="38">
        <v>14400</v>
      </c>
      <c r="D14" s="38">
        <v>3859</v>
      </c>
      <c r="E14" s="38">
        <v>7705</v>
      </c>
    </row>
    <row r="15" spans="1:49">
      <c r="A15" s="39" t="s">
        <v>105</v>
      </c>
      <c r="B15" s="38">
        <v>4</v>
      </c>
      <c r="C15" s="38">
        <v>5760</v>
      </c>
      <c r="D15" s="38">
        <v>1281</v>
      </c>
      <c r="E15" s="38">
        <v>2211</v>
      </c>
    </row>
    <row r="16" spans="1:49">
      <c r="A16" s="39" t="s">
        <v>71</v>
      </c>
      <c r="B16" s="38">
        <v>6</v>
      </c>
      <c r="C16" s="38">
        <v>8640</v>
      </c>
      <c r="D16" s="38">
        <v>2578</v>
      </c>
      <c r="E16" s="38">
        <v>5494</v>
      </c>
    </row>
    <row r="17" spans="1:5">
      <c r="A17" s="36" t="s">
        <v>474</v>
      </c>
      <c r="B17" s="38">
        <v>15</v>
      </c>
      <c r="C17" s="38">
        <v>17037</v>
      </c>
      <c r="D17" s="38">
        <v>4428</v>
      </c>
      <c r="E17" s="38">
        <v>8632</v>
      </c>
    </row>
    <row r="18" spans="1:5">
      <c r="A18"/>
      <c r="B18"/>
      <c r="C18"/>
      <c r="D18"/>
      <c r="E18"/>
    </row>
    <row r="19" spans="1:5">
      <c r="A19"/>
      <c r="B19"/>
      <c r="C19"/>
      <c r="D19"/>
      <c r="E19"/>
    </row>
    <row r="20" spans="1:5">
      <c r="A20"/>
      <c r="B20"/>
      <c r="C20"/>
      <c r="D20"/>
      <c r="E20"/>
    </row>
    <row r="21" spans="1:5">
      <c r="A21"/>
      <c r="B21"/>
      <c r="C21"/>
      <c r="D21"/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A90"/>
      <c r="B90"/>
      <c r="C90"/>
      <c r="D90"/>
      <c r="E90"/>
    </row>
    <row r="91" spans="1:5">
      <c r="A91"/>
      <c r="B91"/>
      <c r="C91"/>
      <c r="D91"/>
      <c r="E91"/>
    </row>
    <row r="92" spans="1:5">
      <c r="A92"/>
      <c r="B92"/>
      <c r="C92"/>
      <c r="D92"/>
      <c r="E92"/>
    </row>
    <row r="93" spans="1:5">
      <c r="A93"/>
      <c r="B93"/>
      <c r="C93"/>
      <c r="D93"/>
      <c r="E93"/>
    </row>
    <row r="94" spans="1:5">
      <c r="A94"/>
      <c r="B94"/>
      <c r="C94"/>
      <c r="D94"/>
      <c r="E94"/>
    </row>
    <row r="95" spans="1:5">
      <c r="A95"/>
      <c r="B95"/>
      <c r="C95"/>
      <c r="D95"/>
      <c r="E95"/>
    </row>
    <row r="96" spans="1:5">
      <c r="A96"/>
      <c r="B96"/>
      <c r="C96"/>
      <c r="D96"/>
      <c r="E96"/>
    </row>
    <row r="97" spans="1:5">
      <c r="A97"/>
      <c r="B97"/>
      <c r="C97"/>
      <c r="D97"/>
      <c r="E97"/>
    </row>
    <row r="98" spans="1:5">
      <c r="A98"/>
      <c r="B98"/>
      <c r="C98"/>
      <c r="D98"/>
      <c r="E98"/>
    </row>
    <row r="99" spans="1:5">
      <c r="A99"/>
      <c r="B99"/>
      <c r="C99"/>
      <c r="D99"/>
      <c r="E99"/>
    </row>
    <row r="100" spans="1:5">
      <c r="A100"/>
      <c r="B100"/>
      <c r="C100"/>
      <c r="D100"/>
      <c r="E100"/>
    </row>
    <row r="101" spans="1:5">
      <c r="A101"/>
      <c r="B101"/>
      <c r="C101"/>
      <c r="D101"/>
      <c r="E101"/>
    </row>
    <row r="102" spans="1:5">
      <c r="A102"/>
      <c r="B102"/>
      <c r="C102"/>
      <c r="D102"/>
      <c r="E102"/>
    </row>
    <row r="103" spans="1:5">
      <c r="A103"/>
      <c r="B103"/>
      <c r="C103"/>
      <c r="D103"/>
      <c r="E103"/>
    </row>
    <row r="104" spans="1:5">
      <c r="A104"/>
      <c r="B104"/>
      <c r="C104"/>
      <c r="D104"/>
      <c r="E104"/>
    </row>
    <row r="105" spans="1:5">
      <c r="A105"/>
      <c r="B105"/>
      <c r="C105"/>
      <c r="D105"/>
      <c r="E105"/>
    </row>
    <row r="106" spans="1:5">
      <c r="A106"/>
      <c r="B106"/>
      <c r="C106"/>
      <c r="D106"/>
      <c r="E106"/>
    </row>
    <row r="107" spans="1:5">
      <c r="A107"/>
      <c r="B107"/>
      <c r="C107"/>
      <c r="D107"/>
      <c r="E107"/>
    </row>
    <row r="108" spans="1:5">
      <c r="A108"/>
      <c r="B108"/>
      <c r="C108"/>
      <c r="D108"/>
      <c r="E108"/>
    </row>
    <row r="109" spans="1:5">
      <c r="A109"/>
      <c r="B109"/>
      <c r="C109"/>
      <c r="D109"/>
      <c r="E109"/>
    </row>
    <row r="110" spans="1:5">
      <c r="A110"/>
      <c r="B110"/>
      <c r="C110"/>
      <c r="D110"/>
      <c r="E110"/>
    </row>
    <row r="111" spans="1:5">
      <c r="A111"/>
      <c r="B111"/>
      <c r="C111"/>
      <c r="D111"/>
      <c r="E111"/>
    </row>
    <row r="112" spans="1:5">
      <c r="A112"/>
      <c r="B112"/>
      <c r="C112"/>
      <c r="D112"/>
      <c r="E112"/>
    </row>
    <row r="113" spans="1:5">
      <c r="A113"/>
      <c r="B113"/>
      <c r="C113"/>
      <c r="D113"/>
      <c r="E113"/>
    </row>
    <row r="114" spans="1:5">
      <c r="A114"/>
      <c r="B114"/>
      <c r="C114"/>
      <c r="D114"/>
      <c r="E114"/>
    </row>
    <row r="115" spans="1:5">
      <c r="A115"/>
      <c r="B115"/>
      <c r="C115"/>
      <c r="D115"/>
      <c r="E115"/>
    </row>
    <row r="116" spans="1:5">
      <c r="A116"/>
      <c r="B116"/>
      <c r="C116"/>
      <c r="D116"/>
      <c r="E116"/>
    </row>
    <row r="117" spans="1:5">
      <c r="A117"/>
      <c r="B117"/>
      <c r="C117"/>
      <c r="D117"/>
      <c r="E117"/>
    </row>
    <row r="118" spans="1:5">
      <c r="A118"/>
      <c r="B118"/>
      <c r="C118"/>
      <c r="D118"/>
      <c r="E118"/>
    </row>
    <row r="119" spans="1:5">
      <c r="A119"/>
      <c r="B119"/>
      <c r="C119"/>
      <c r="D119"/>
      <c r="E119"/>
    </row>
    <row r="120" spans="1:5">
      <c r="A120"/>
      <c r="B120"/>
      <c r="C120"/>
      <c r="D120"/>
      <c r="E120"/>
    </row>
    <row r="121" spans="1:5">
      <c r="A121"/>
      <c r="B121"/>
      <c r="C121"/>
      <c r="D121"/>
      <c r="E121"/>
    </row>
    <row r="122" spans="1:5">
      <c r="A122"/>
      <c r="B122"/>
      <c r="C122"/>
      <c r="D122"/>
      <c r="E122"/>
    </row>
    <row r="123" spans="1:5">
      <c r="A123"/>
      <c r="B123"/>
      <c r="C123"/>
      <c r="D123"/>
      <c r="E123"/>
    </row>
    <row r="124" spans="1:5">
      <c r="A124"/>
      <c r="B124"/>
      <c r="C124"/>
      <c r="D124"/>
      <c r="E124"/>
    </row>
    <row r="125" spans="1:5">
      <c r="A125"/>
      <c r="B125"/>
      <c r="C125"/>
      <c r="D125"/>
      <c r="E125"/>
    </row>
    <row r="126" spans="1:5">
      <c r="A126"/>
      <c r="B126"/>
      <c r="C126"/>
      <c r="D126"/>
      <c r="E126"/>
    </row>
    <row r="127" spans="1:5">
      <c r="A127"/>
      <c r="B127"/>
      <c r="C127"/>
      <c r="D127"/>
      <c r="E127"/>
    </row>
    <row r="128" spans="1:5">
      <c r="A128"/>
      <c r="B128"/>
      <c r="C128"/>
      <c r="D128"/>
      <c r="E128"/>
    </row>
    <row r="129" spans="1:5">
      <c r="A129"/>
      <c r="B129"/>
      <c r="C129"/>
      <c r="D129"/>
      <c r="E129"/>
    </row>
    <row r="130" spans="1:5">
      <c r="A130"/>
      <c r="B130"/>
      <c r="C130"/>
      <c r="D130"/>
      <c r="E130"/>
    </row>
    <row r="131" spans="1:5">
      <c r="A131"/>
      <c r="B131"/>
      <c r="C131"/>
      <c r="D131"/>
      <c r="E131"/>
    </row>
    <row r="132" spans="1:5">
      <c r="A132"/>
      <c r="B132"/>
      <c r="C132"/>
      <c r="D132"/>
      <c r="E132"/>
    </row>
    <row r="133" spans="1:5">
      <c r="A133"/>
      <c r="B133"/>
      <c r="C133"/>
      <c r="D133"/>
      <c r="E133"/>
    </row>
    <row r="134" spans="1:5">
      <c r="A134"/>
      <c r="B134"/>
      <c r="C134"/>
      <c r="D134"/>
      <c r="E134"/>
    </row>
    <row r="135" spans="1:5">
      <c r="A135"/>
      <c r="B135"/>
      <c r="C135"/>
      <c r="D135"/>
      <c r="E135"/>
    </row>
    <row r="136" spans="1:5">
      <c r="A136"/>
      <c r="B136"/>
      <c r="C136"/>
      <c r="D136"/>
      <c r="E136"/>
    </row>
    <row r="137" spans="1:5">
      <c r="A137"/>
      <c r="B137"/>
      <c r="C137"/>
      <c r="D137"/>
      <c r="E137"/>
    </row>
    <row r="138" spans="1:5">
      <c r="A138"/>
      <c r="B138"/>
      <c r="C138"/>
      <c r="D138"/>
      <c r="E138"/>
    </row>
    <row r="139" spans="1:5">
      <c r="A139"/>
      <c r="B139"/>
      <c r="C139"/>
      <c r="D139"/>
      <c r="E139"/>
    </row>
    <row r="140" spans="1:5">
      <c r="A140"/>
      <c r="B140"/>
      <c r="C140"/>
      <c r="D140"/>
      <c r="E140"/>
    </row>
    <row r="141" spans="1:5">
      <c r="A141"/>
      <c r="B141"/>
      <c r="C141"/>
      <c r="D141"/>
      <c r="E141"/>
    </row>
    <row r="142" spans="1:5">
      <c r="A142"/>
      <c r="B142"/>
      <c r="C142"/>
      <c r="D142"/>
      <c r="E142"/>
    </row>
    <row r="143" spans="1:5">
      <c r="A143"/>
      <c r="B143"/>
      <c r="C143"/>
      <c r="D143"/>
      <c r="E143"/>
    </row>
    <row r="144" spans="1:5">
      <c r="A144"/>
      <c r="B144"/>
      <c r="C144"/>
      <c r="D144"/>
      <c r="E144"/>
    </row>
    <row r="145" spans="1:5">
      <c r="A145"/>
      <c r="B145"/>
      <c r="C145"/>
      <c r="D145"/>
      <c r="E145"/>
    </row>
    <row r="146" spans="1:5">
      <c r="A146"/>
      <c r="B146"/>
      <c r="C146"/>
      <c r="D146"/>
      <c r="E146"/>
    </row>
    <row r="147" spans="1:5">
      <c r="A147"/>
      <c r="B147"/>
      <c r="C147"/>
      <c r="D147"/>
      <c r="E147"/>
    </row>
    <row r="148" spans="1:5">
      <c r="A148"/>
      <c r="B148"/>
      <c r="C148"/>
      <c r="D148"/>
      <c r="E148"/>
    </row>
    <row r="149" spans="1:5">
      <c r="A149"/>
      <c r="B149"/>
      <c r="C149"/>
      <c r="D149"/>
      <c r="E149"/>
    </row>
    <row r="150" spans="1:5">
      <c r="A150"/>
      <c r="B150"/>
      <c r="C150"/>
      <c r="D150"/>
      <c r="E150"/>
    </row>
    <row r="151" spans="1:5">
      <c r="A151"/>
      <c r="B151"/>
      <c r="C151"/>
      <c r="D151"/>
      <c r="E151"/>
    </row>
    <row r="152" spans="1:5">
      <c r="A152"/>
      <c r="B152"/>
      <c r="C152"/>
      <c r="D152"/>
      <c r="E152"/>
    </row>
    <row r="153" spans="1:5">
      <c r="A153"/>
      <c r="B153"/>
      <c r="C153"/>
      <c r="D153"/>
      <c r="E153"/>
    </row>
    <row r="154" spans="1:5">
      <c r="A154"/>
      <c r="B154"/>
      <c r="C154"/>
      <c r="D154"/>
      <c r="E154"/>
    </row>
    <row r="155" spans="1:5">
      <c r="A155"/>
      <c r="B155"/>
      <c r="C155"/>
      <c r="D155"/>
      <c r="E155"/>
    </row>
    <row r="156" spans="1:5">
      <c r="A156"/>
      <c r="B156"/>
      <c r="C156"/>
      <c r="D156"/>
      <c r="E156"/>
    </row>
    <row r="157" spans="1:5">
      <c r="A157"/>
      <c r="B157"/>
      <c r="C157"/>
      <c r="D157"/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B160"/>
      <c r="C160"/>
      <c r="D160"/>
      <c r="E160"/>
    </row>
    <row r="161" spans="1:5">
      <c r="A161"/>
      <c r="B161"/>
      <c r="C161"/>
      <c r="D161"/>
      <c r="E161"/>
    </row>
    <row r="162" spans="1:5">
      <c r="A162"/>
      <c r="B162"/>
      <c r="C162"/>
      <c r="D162"/>
      <c r="E162"/>
    </row>
    <row r="163" spans="1:5">
      <c r="A163"/>
      <c r="B163"/>
      <c r="C163"/>
      <c r="D163"/>
      <c r="E163"/>
    </row>
    <row r="164" spans="1:5">
      <c r="A164"/>
      <c r="B164"/>
      <c r="C164"/>
      <c r="D164"/>
      <c r="E164"/>
    </row>
    <row r="165" spans="1:5">
      <c r="A165"/>
      <c r="B165"/>
      <c r="C165"/>
      <c r="D165"/>
      <c r="E165"/>
    </row>
    <row r="166" spans="1:5">
      <c r="A166"/>
      <c r="B166"/>
      <c r="C166"/>
      <c r="D166"/>
      <c r="E166"/>
    </row>
    <row r="167" spans="1:5">
      <c r="A167"/>
      <c r="B167"/>
      <c r="C167"/>
      <c r="D167"/>
      <c r="E167"/>
    </row>
    <row r="168" spans="1:5">
      <c r="A168"/>
      <c r="B168"/>
      <c r="C168"/>
      <c r="D168"/>
      <c r="E168"/>
    </row>
    <row r="169" spans="1:5">
      <c r="A169"/>
      <c r="B169"/>
      <c r="C169"/>
      <c r="D169"/>
      <c r="E169"/>
    </row>
    <row r="170" spans="1:5">
      <c r="A170"/>
      <c r="B170"/>
      <c r="C170"/>
      <c r="D170"/>
      <c r="E170"/>
    </row>
    <row r="171" spans="1:5">
      <c r="A171"/>
      <c r="B171"/>
      <c r="C171"/>
      <c r="D171"/>
      <c r="E171"/>
    </row>
    <row r="172" spans="1:5">
      <c r="A172"/>
      <c r="B172"/>
      <c r="C172"/>
      <c r="D172"/>
      <c r="E172"/>
    </row>
    <row r="173" spans="1:5">
      <c r="A173"/>
      <c r="B173"/>
      <c r="C173"/>
      <c r="D173"/>
      <c r="E173"/>
    </row>
    <row r="174" spans="1:5">
      <c r="A174"/>
      <c r="B174"/>
      <c r="C174"/>
      <c r="D174"/>
      <c r="E174"/>
    </row>
    <row r="175" spans="1:5">
      <c r="A175"/>
      <c r="B175"/>
      <c r="C175"/>
      <c r="D175"/>
      <c r="E175"/>
    </row>
    <row r="176" spans="1:5">
      <c r="A176"/>
      <c r="B176"/>
      <c r="C176"/>
      <c r="D176"/>
      <c r="E176"/>
    </row>
    <row r="177" spans="1:5">
      <c r="A177"/>
      <c r="B177"/>
      <c r="C177"/>
      <c r="D177"/>
      <c r="E177"/>
    </row>
    <row r="178" spans="1:5">
      <c r="A178"/>
      <c r="B178"/>
      <c r="C178"/>
      <c r="D178"/>
      <c r="E178"/>
    </row>
    <row r="179" spans="1:5">
      <c r="A179"/>
      <c r="B179"/>
      <c r="C179"/>
      <c r="D179"/>
      <c r="E179"/>
    </row>
    <row r="180" spans="1:5">
      <c r="A180"/>
      <c r="B180"/>
      <c r="C180"/>
      <c r="D180"/>
      <c r="E180"/>
    </row>
    <row r="181" spans="1:5">
      <c r="A181"/>
      <c r="B181"/>
      <c r="C181"/>
      <c r="D181"/>
      <c r="E181"/>
    </row>
    <row r="182" spans="1:5">
      <c r="A182"/>
      <c r="B182"/>
      <c r="C182"/>
      <c r="D182"/>
      <c r="E182"/>
    </row>
    <row r="183" spans="1:5">
      <c r="A183"/>
      <c r="B183"/>
      <c r="C183"/>
      <c r="D183"/>
      <c r="E183"/>
    </row>
    <row r="184" spans="1:5">
      <c r="A184"/>
      <c r="B184"/>
      <c r="C184"/>
      <c r="D184"/>
      <c r="E184"/>
    </row>
    <row r="185" spans="1:5">
      <c r="A185"/>
      <c r="B185"/>
      <c r="C185"/>
      <c r="D185"/>
      <c r="E185"/>
    </row>
    <row r="186" spans="1:5">
      <c r="A186"/>
      <c r="B186"/>
      <c r="C186"/>
      <c r="D186"/>
      <c r="E186"/>
    </row>
  </sheetData>
  <pageMargins left="0.51181102362204722" right="0.51181102362204722" top="0.78740157480314965" bottom="0.78740157480314965" header="0.31496062992125984" footer="0.31496062992125984"/>
  <pageSetup paperSize="9" scale="87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5"/>
  <sheetViews>
    <sheetView view="pageBreakPreview" zoomScale="60" zoomScaleNormal="85" workbookViewId="0">
      <selection activeCell="I14" sqref="A1:I14"/>
    </sheetView>
  </sheetViews>
  <sheetFormatPr defaultColWidth="8.75" defaultRowHeight="15"/>
  <cols>
    <col min="1" max="1" width="23.5" style="27" bestFit="1" customWidth="1"/>
    <col min="2" max="2" width="22.75" style="27" bestFit="1" customWidth="1"/>
    <col min="3" max="3" width="18.125" style="27" bestFit="1" customWidth="1"/>
    <col min="4" max="4" width="17.125" style="27" bestFit="1" customWidth="1"/>
    <col min="5" max="5" width="23" style="27" bestFit="1" customWidth="1"/>
    <col min="6" max="16384" width="8.75" style="27"/>
  </cols>
  <sheetData>
    <row r="1" spans="1:42" s="5" customFormat="1">
      <c r="A1" s="35" t="s">
        <v>0</v>
      </c>
      <c r="B1" s="36">
        <v>2017</v>
      </c>
      <c r="C1" s="27"/>
      <c r="D1" s="27"/>
      <c r="E1" s="27"/>
      <c r="F1" s="27"/>
      <c r="G1" s="27"/>
      <c r="H1" s="28" t="s">
        <v>472</v>
      </c>
      <c r="I1" s="30">
        <v>3</v>
      </c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</row>
    <row r="2" spans="1:42" s="5" customFormat="1">
      <c r="A2" s="35" t="s">
        <v>1</v>
      </c>
      <c r="B2" s="37" t="s">
        <v>462</v>
      </c>
      <c r="C2" s="27"/>
      <c r="D2" s="27"/>
      <c r="E2" s="27"/>
      <c r="F2" s="27"/>
      <c r="G2" s="27"/>
      <c r="H2" s="28" t="s">
        <v>470</v>
      </c>
      <c r="I2" s="32">
        <v>15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</row>
    <row r="3" spans="1:42" s="5" customFormat="1">
      <c r="A3" s="35" t="s">
        <v>2</v>
      </c>
      <c r="B3" s="37" t="s">
        <v>473</v>
      </c>
      <c r="C3" s="27"/>
      <c r="D3" s="27"/>
      <c r="E3" s="27"/>
      <c r="F3" s="27"/>
      <c r="G3" s="27"/>
      <c r="H3" s="28" t="s">
        <v>468</v>
      </c>
      <c r="I3" s="33">
        <f>GETPIVOTDATA("Soma de PÚBLICO PRESENTE",$A$8)/GETPIVOTDATA("Soma de CAPACIDADE",$A$8)</f>
        <v>0.72217592592592594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</row>
    <row r="4" spans="1:42" s="5" customFormat="1">
      <c r="A4" s="35" t="s">
        <v>4</v>
      </c>
      <c r="B4" s="37" t="s">
        <v>17</v>
      </c>
      <c r="C4" s="27"/>
      <c r="D4" s="27"/>
      <c r="E4" s="27"/>
      <c r="F4" s="27"/>
      <c r="G4" s="27"/>
      <c r="H4" s="28" t="s">
        <v>469</v>
      </c>
      <c r="I4" s="31">
        <f>GETPIVOTDATA("Soma de GRATUITOS",$A$8)/GETPIVOTDATA("Soma de CAPACIDADE",$A$8)</f>
        <v>0.2537962962962963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</row>
    <row r="5" spans="1:42" s="5" customFormat="1">
      <c r="A5" s="35" t="s">
        <v>5</v>
      </c>
      <c r="B5" s="37" t="s">
        <v>473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</row>
    <row r="6" spans="1:42">
      <c r="A6" s="35" t="s">
        <v>6</v>
      </c>
      <c r="B6" s="37" t="s">
        <v>473</v>
      </c>
    </row>
    <row r="7" spans="1:42" s="5" customFormat="1">
      <c r="A7"/>
      <c r="B7"/>
      <c r="C7"/>
      <c r="D7"/>
      <c r="E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</row>
    <row r="8" spans="1:42" s="5" customFormat="1">
      <c r="A8" s="37"/>
      <c r="B8" s="35" t="s">
        <v>465</v>
      </c>
      <c r="C8" s="37"/>
      <c r="D8" s="37"/>
      <c r="E8" s="3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</row>
    <row r="9" spans="1:42" s="5" customFormat="1">
      <c r="A9" s="35" t="s">
        <v>463</v>
      </c>
      <c r="B9" s="37" t="s">
        <v>471</v>
      </c>
      <c r="C9" s="37" t="s">
        <v>464</v>
      </c>
      <c r="D9" s="37" t="s">
        <v>466</v>
      </c>
      <c r="E9" s="37" t="s">
        <v>467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1:42" s="5" customFormat="1">
      <c r="A10" s="36" t="s">
        <v>21</v>
      </c>
      <c r="B10" s="38">
        <v>15</v>
      </c>
      <c r="C10" s="38">
        <v>21600</v>
      </c>
      <c r="D10" s="38">
        <v>5482</v>
      </c>
      <c r="E10" s="38">
        <v>15599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</row>
    <row r="11" spans="1:42" s="5" customFormat="1">
      <c r="A11" s="39" t="s">
        <v>118</v>
      </c>
      <c r="B11" s="38">
        <v>6</v>
      </c>
      <c r="C11" s="38">
        <v>8640</v>
      </c>
      <c r="D11" s="38">
        <v>2237</v>
      </c>
      <c r="E11" s="38">
        <v>6674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</row>
    <row r="12" spans="1:42" s="5" customFormat="1">
      <c r="A12" s="39" t="s">
        <v>123</v>
      </c>
      <c r="B12" s="38">
        <v>1</v>
      </c>
      <c r="C12" s="38">
        <v>1440</v>
      </c>
      <c r="D12" s="38">
        <v>376</v>
      </c>
      <c r="E12" s="38">
        <v>1202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</row>
    <row r="13" spans="1:42" s="5" customFormat="1">
      <c r="A13" s="39" t="s">
        <v>59</v>
      </c>
      <c r="B13" s="38">
        <v>8</v>
      </c>
      <c r="C13" s="38">
        <v>11520</v>
      </c>
      <c r="D13" s="38">
        <v>2869</v>
      </c>
      <c r="E13" s="38">
        <v>7723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</row>
    <row r="14" spans="1:42" s="5" customFormat="1">
      <c r="A14" s="36" t="s">
        <v>474</v>
      </c>
      <c r="B14" s="38">
        <v>15</v>
      </c>
      <c r="C14" s="38">
        <v>21600</v>
      </c>
      <c r="D14" s="38">
        <v>5482</v>
      </c>
      <c r="E14" s="38">
        <v>15599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</row>
    <row r="15" spans="1:42" s="5" customFormat="1">
      <c r="A15"/>
      <c r="B15"/>
      <c r="C15"/>
      <c r="D15"/>
      <c r="E15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</row>
    <row r="16" spans="1:42">
      <c r="A16"/>
      <c r="B16"/>
      <c r="C16"/>
      <c r="D16"/>
      <c r="E16"/>
    </row>
    <row r="17" spans="1:5">
      <c r="A17"/>
      <c r="B17"/>
      <c r="C17"/>
      <c r="D17"/>
      <c r="E17"/>
    </row>
    <row r="18" spans="1:5">
      <c r="A18"/>
      <c r="B18"/>
      <c r="C18"/>
      <c r="D18"/>
      <c r="E18"/>
    </row>
    <row r="19" spans="1:5">
      <c r="A19"/>
      <c r="B19"/>
      <c r="C19"/>
      <c r="D19"/>
      <c r="E19"/>
    </row>
    <row r="20" spans="1:5">
      <c r="A20"/>
      <c r="B20"/>
      <c r="C20"/>
      <c r="D20"/>
      <c r="E20"/>
    </row>
    <row r="21" spans="1:5">
      <c r="A21"/>
      <c r="B21"/>
      <c r="C21"/>
      <c r="D21"/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A90"/>
      <c r="B90"/>
      <c r="C90"/>
      <c r="D90"/>
      <c r="E90"/>
    </row>
    <row r="91" spans="1:5">
      <c r="A91"/>
      <c r="B91"/>
      <c r="C91"/>
      <c r="D91"/>
      <c r="E91"/>
    </row>
    <row r="92" spans="1:5">
      <c r="A92"/>
      <c r="B92"/>
      <c r="C92"/>
      <c r="D92"/>
      <c r="E92"/>
    </row>
    <row r="93" spans="1:5">
      <c r="A93"/>
      <c r="B93"/>
      <c r="C93"/>
      <c r="D93"/>
      <c r="E93"/>
    </row>
    <row r="94" spans="1:5">
      <c r="A94"/>
      <c r="B94"/>
      <c r="C94"/>
      <c r="D94"/>
      <c r="E94"/>
    </row>
    <row r="95" spans="1:5">
      <c r="A95"/>
      <c r="B95"/>
      <c r="C95"/>
      <c r="D95"/>
      <c r="E95"/>
    </row>
    <row r="96" spans="1:5">
      <c r="A96"/>
      <c r="B96"/>
      <c r="C96"/>
      <c r="D96"/>
      <c r="E96"/>
    </row>
    <row r="97" spans="1:5">
      <c r="A97"/>
      <c r="B97"/>
      <c r="C97"/>
      <c r="D97"/>
      <c r="E97"/>
    </row>
    <row r="98" spans="1:5">
      <c r="A98"/>
      <c r="B98"/>
      <c r="C98"/>
      <c r="D98"/>
      <c r="E98"/>
    </row>
    <row r="99" spans="1:5">
      <c r="A99"/>
      <c r="B99"/>
      <c r="C99"/>
      <c r="D99"/>
      <c r="E99"/>
    </row>
    <row r="100" spans="1:5">
      <c r="A100"/>
      <c r="B100"/>
      <c r="C100"/>
      <c r="D100"/>
      <c r="E100"/>
    </row>
    <row r="101" spans="1:5">
      <c r="A101"/>
      <c r="B101"/>
      <c r="C101"/>
      <c r="D101"/>
      <c r="E101"/>
    </row>
    <row r="102" spans="1:5">
      <c r="A102"/>
      <c r="B102"/>
      <c r="C102"/>
      <c r="D102"/>
      <c r="E102"/>
    </row>
    <row r="103" spans="1:5">
      <c r="A103"/>
      <c r="B103"/>
      <c r="C103"/>
      <c r="D103"/>
      <c r="E103"/>
    </row>
    <row r="104" spans="1:5">
      <c r="A104"/>
      <c r="B104"/>
      <c r="C104"/>
      <c r="D104"/>
      <c r="E104"/>
    </row>
    <row r="105" spans="1:5">
      <c r="A105"/>
      <c r="B105"/>
      <c r="C105"/>
      <c r="D105"/>
      <c r="E105"/>
    </row>
    <row r="106" spans="1:5">
      <c r="A106"/>
      <c r="B106"/>
      <c r="C106"/>
      <c r="D106"/>
      <c r="E106"/>
    </row>
    <row r="107" spans="1:5">
      <c r="A107"/>
      <c r="B107"/>
      <c r="C107"/>
      <c r="D107"/>
      <c r="E107"/>
    </row>
    <row r="108" spans="1:5">
      <c r="A108"/>
      <c r="B108"/>
      <c r="C108"/>
      <c r="D108"/>
      <c r="E108"/>
    </row>
    <row r="109" spans="1:5">
      <c r="A109"/>
      <c r="B109"/>
      <c r="C109"/>
      <c r="D109"/>
      <c r="E109"/>
    </row>
    <row r="110" spans="1:5">
      <c r="A110"/>
      <c r="B110"/>
      <c r="C110"/>
      <c r="D110"/>
      <c r="E110"/>
    </row>
    <row r="111" spans="1:5">
      <c r="A111"/>
      <c r="B111"/>
      <c r="C111"/>
      <c r="D111"/>
      <c r="E111"/>
    </row>
    <row r="112" spans="1:5">
      <c r="A112"/>
      <c r="B112"/>
      <c r="C112"/>
      <c r="D112"/>
      <c r="E112"/>
    </row>
    <row r="113" spans="1:5">
      <c r="A113"/>
      <c r="B113"/>
      <c r="C113"/>
      <c r="D113"/>
      <c r="E113"/>
    </row>
    <row r="114" spans="1:5">
      <c r="A114"/>
      <c r="B114"/>
      <c r="C114"/>
      <c r="D114"/>
      <c r="E114"/>
    </row>
    <row r="115" spans="1:5">
      <c r="A115"/>
      <c r="B115"/>
      <c r="C115"/>
      <c r="D115"/>
      <c r="E115"/>
    </row>
    <row r="116" spans="1:5">
      <c r="A116"/>
      <c r="B116"/>
      <c r="C116"/>
      <c r="D116"/>
      <c r="E116"/>
    </row>
    <row r="117" spans="1:5">
      <c r="A117"/>
      <c r="B117"/>
      <c r="C117"/>
      <c r="D117"/>
      <c r="E117"/>
    </row>
    <row r="118" spans="1:5">
      <c r="A118"/>
      <c r="B118"/>
      <c r="C118"/>
      <c r="D118"/>
      <c r="E118"/>
    </row>
    <row r="119" spans="1:5">
      <c r="A119"/>
      <c r="B119"/>
      <c r="C119"/>
      <c r="D119"/>
      <c r="E119"/>
    </row>
    <row r="120" spans="1:5">
      <c r="A120"/>
      <c r="B120"/>
      <c r="C120"/>
      <c r="D120"/>
      <c r="E120"/>
    </row>
    <row r="121" spans="1:5">
      <c r="A121"/>
      <c r="B121"/>
      <c r="C121"/>
      <c r="D121"/>
      <c r="E121"/>
    </row>
    <row r="122" spans="1:5">
      <c r="A122"/>
      <c r="B122"/>
      <c r="C122"/>
      <c r="D122"/>
      <c r="E122"/>
    </row>
    <row r="123" spans="1:5">
      <c r="A123"/>
      <c r="B123"/>
      <c r="C123"/>
      <c r="D123"/>
      <c r="E123"/>
    </row>
    <row r="124" spans="1:5">
      <c r="A124"/>
      <c r="B124"/>
      <c r="C124"/>
      <c r="D124"/>
      <c r="E124"/>
    </row>
    <row r="125" spans="1:5">
      <c r="A125"/>
      <c r="B125"/>
      <c r="C125"/>
      <c r="D125"/>
      <c r="E125"/>
    </row>
    <row r="126" spans="1:5">
      <c r="A126"/>
      <c r="B126"/>
      <c r="C126"/>
      <c r="D126"/>
      <c r="E126"/>
    </row>
    <row r="127" spans="1:5">
      <c r="A127"/>
      <c r="B127"/>
      <c r="C127"/>
      <c r="D127"/>
      <c r="E127"/>
    </row>
    <row r="128" spans="1:5">
      <c r="A128"/>
      <c r="B128"/>
      <c r="C128"/>
      <c r="D128"/>
      <c r="E128"/>
    </row>
    <row r="129" spans="1:5">
      <c r="A129"/>
      <c r="B129"/>
      <c r="C129"/>
      <c r="D129"/>
      <c r="E129"/>
    </row>
    <row r="130" spans="1:5">
      <c r="A130"/>
      <c r="B130"/>
      <c r="C130"/>
      <c r="D130"/>
      <c r="E130"/>
    </row>
    <row r="131" spans="1:5">
      <c r="A131"/>
      <c r="B131"/>
      <c r="C131"/>
      <c r="D131"/>
      <c r="E131"/>
    </row>
    <row r="132" spans="1:5">
      <c r="A132"/>
      <c r="B132"/>
      <c r="C132"/>
      <c r="D132"/>
      <c r="E132"/>
    </row>
    <row r="133" spans="1:5">
      <c r="A133"/>
      <c r="B133"/>
      <c r="C133"/>
      <c r="D133"/>
      <c r="E133"/>
    </row>
    <row r="134" spans="1:5">
      <c r="A134"/>
      <c r="B134"/>
      <c r="C134"/>
      <c r="D134"/>
      <c r="E134"/>
    </row>
    <row r="135" spans="1:5">
      <c r="A135"/>
      <c r="B135"/>
      <c r="C135"/>
      <c r="D135"/>
      <c r="E135"/>
    </row>
    <row r="136" spans="1:5">
      <c r="A136"/>
      <c r="B136"/>
      <c r="C136"/>
      <c r="D136"/>
      <c r="E136"/>
    </row>
    <row r="137" spans="1:5">
      <c r="A137"/>
      <c r="B137"/>
      <c r="C137"/>
      <c r="D137"/>
      <c r="E137"/>
    </row>
    <row r="138" spans="1:5">
      <c r="A138"/>
      <c r="B138"/>
      <c r="C138"/>
      <c r="D138"/>
      <c r="E138"/>
    </row>
    <row r="139" spans="1:5">
      <c r="A139"/>
      <c r="B139"/>
      <c r="C139"/>
      <c r="D139"/>
      <c r="E139"/>
    </row>
    <row r="140" spans="1:5">
      <c r="A140"/>
      <c r="B140"/>
      <c r="C140"/>
      <c r="D140"/>
      <c r="E140"/>
    </row>
    <row r="141" spans="1:5">
      <c r="A141"/>
      <c r="B141"/>
      <c r="C141"/>
      <c r="D141"/>
      <c r="E141"/>
    </row>
    <row r="142" spans="1:5">
      <c r="A142"/>
      <c r="B142"/>
      <c r="C142"/>
      <c r="D142"/>
      <c r="E142"/>
    </row>
    <row r="143" spans="1:5">
      <c r="A143"/>
      <c r="B143"/>
      <c r="C143"/>
      <c r="D143"/>
      <c r="E143"/>
    </row>
    <row r="144" spans="1:5">
      <c r="A144"/>
      <c r="B144"/>
      <c r="C144"/>
      <c r="D144"/>
      <c r="E144"/>
    </row>
    <row r="145" spans="1:5">
      <c r="A145"/>
      <c r="B145"/>
      <c r="C145"/>
      <c r="D145"/>
      <c r="E145"/>
    </row>
    <row r="146" spans="1:5">
      <c r="A146"/>
      <c r="B146"/>
      <c r="C146"/>
      <c r="D146"/>
      <c r="E146"/>
    </row>
    <row r="147" spans="1:5">
      <c r="A147"/>
      <c r="B147"/>
      <c r="C147"/>
      <c r="D147"/>
      <c r="E147"/>
    </row>
    <row r="148" spans="1:5">
      <c r="A148"/>
      <c r="B148"/>
      <c r="C148"/>
      <c r="D148"/>
      <c r="E148"/>
    </row>
    <row r="149" spans="1:5">
      <c r="A149"/>
      <c r="B149"/>
      <c r="C149"/>
      <c r="D149"/>
      <c r="E149"/>
    </row>
    <row r="150" spans="1:5">
      <c r="A150"/>
      <c r="B150"/>
      <c r="C150"/>
      <c r="D150"/>
      <c r="E150"/>
    </row>
    <row r="151" spans="1:5">
      <c r="A151"/>
      <c r="B151"/>
      <c r="C151"/>
      <c r="D151"/>
      <c r="E151"/>
    </row>
    <row r="152" spans="1:5">
      <c r="A152"/>
      <c r="B152"/>
      <c r="C152"/>
      <c r="D152"/>
      <c r="E152"/>
    </row>
    <row r="153" spans="1:5">
      <c r="A153"/>
      <c r="B153"/>
      <c r="C153"/>
      <c r="D153"/>
      <c r="E153"/>
    </row>
    <row r="154" spans="1:5">
      <c r="A154"/>
      <c r="B154"/>
      <c r="C154"/>
      <c r="D154"/>
      <c r="E154"/>
    </row>
    <row r="155" spans="1:5">
      <c r="A155"/>
      <c r="B155"/>
      <c r="C155"/>
      <c r="D155"/>
      <c r="E155"/>
    </row>
    <row r="156" spans="1:5">
      <c r="A156"/>
      <c r="B156"/>
      <c r="C156"/>
      <c r="D156"/>
      <c r="E156"/>
    </row>
    <row r="157" spans="1:5">
      <c r="A157"/>
      <c r="B157"/>
      <c r="C157"/>
      <c r="D157"/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B160"/>
      <c r="C160"/>
      <c r="D160"/>
      <c r="E160"/>
    </row>
    <row r="161" spans="1:5">
      <c r="A161"/>
      <c r="B161"/>
      <c r="C161"/>
      <c r="D161"/>
      <c r="E161"/>
    </row>
    <row r="162" spans="1:5">
      <c r="A162"/>
      <c r="B162"/>
      <c r="C162"/>
      <c r="D162"/>
      <c r="E162"/>
    </row>
    <row r="163" spans="1:5">
      <c r="A163"/>
      <c r="B163"/>
      <c r="C163"/>
      <c r="D163"/>
      <c r="E163"/>
    </row>
    <row r="164" spans="1:5">
      <c r="A164"/>
      <c r="B164"/>
      <c r="C164"/>
      <c r="D164"/>
      <c r="E164"/>
    </row>
    <row r="165" spans="1:5">
      <c r="A165"/>
      <c r="B165"/>
      <c r="C165"/>
      <c r="D165"/>
      <c r="E165"/>
    </row>
    <row r="166" spans="1:5">
      <c r="A166"/>
      <c r="B166"/>
      <c r="C166"/>
      <c r="D166"/>
      <c r="E166"/>
    </row>
    <row r="167" spans="1:5">
      <c r="A167"/>
      <c r="B167"/>
      <c r="C167"/>
      <c r="D167"/>
      <c r="E167"/>
    </row>
    <row r="168" spans="1:5">
      <c r="A168"/>
      <c r="B168"/>
      <c r="C168"/>
      <c r="D168"/>
      <c r="E168"/>
    </row>
    <row r="169" spans="1:5">
      <c r="A169"/>
      <c r="B169"/>
      <c r="C169"/>
      <c r="D169"/>
      <c r="E169"/>
    </row>
    <row r="170" spans="1:5">
      <c r="A170"/>
      <c r="B170"/>
      <c r="C170"/>
      <c r="D170"/>
      <c r="E170"/>
    </row>
    <row r="171" spans="1:5">
      <c r="A171"/>
      <c r="B171"/>
      <c r="C171"/>
      <c r="D171"/>
      <c r="E171"/>
    </row>
    <row r="172" spans="1:5">
      <c r="A172"/>
      <c r="B172"/>
      <c r="C172"/>
      <c r="D172"/>
      <c r="E172"/>
    </row>
    <row r="173" spans="1:5">
      <c r="A173"/>
      <c r="B173"/>
      <c r="C173"/>
      <c r="D173"/>
      <c r="E173"/>
    </row>
    <row r="174" spans="1:5">
      <c r="A174"/>
      <c r="B174"/>
      <c r="C174"/>
      <c r="D174"/>
      <c r="E174"/>
    </row>
    <row r="175" spans="1:5">
      <c r="A175"/>
      <c r="B175"/>
      <c r="C175"/>
      <c r="D175"/>
      <c r="E175"/>
    </row>
    <row r="176" spans="1:5">
      <c r="A176"/>
      <c r="B176"/>
      <c r="C176"/>
      <c r="D176"/>
      <c r="E176"/>
    </row>
    <row r="177" spans="1:5">
      <c r="A177"/>
      <c r="B177"/>
      <c r="C177"/>
      <c r="D177"/>
      <c r="E177"/>
    </row>
    <row r="178" spans="1:5">
      <c r="A178"/>
      <c r="B178"/>
      <c r="C178"/>
      <c r="D178"/>
      <c r="E178"/>
    </row>
    <row r="179" spans="1:5">
      <c r="A179"/>
      <c r="B179"/>
      <c r="C179"/>
      <c r="D179"/>
      <c r="E179"/>
    </row>
    <row r="180" spans="1:5">
      <c r="A180"/>
      <c r="B180"/>
      <c r="C180"/>
      <c r="D180"/>
      <c r="E180"/>
    </row>
    <row r="181" spans="1:5">
      <c r="A181"/>
      <c r="B181"/>
      <c r="C181"/>
      <c r="D181"/>
      <c r="E181"/>
    </row>
    <row r="182" spans="1:5">
      <c r="A182"/>
      <c r="B182"/>
      <c r="C182"/>
      <c r="D182"/>
      <c r="E182"/>
    </row>
    <row r="183" spans="1:5">
      <c r="A183"/>
      <c r="B183"/>
      <c r="C183"/>
      <c r="D183"/>
      <c r="E183"/>
    </row>
    <row r="184" spans="1:5">
      <c r="A184"/>
      <c r="B184"/>
      <c r="C184"/>
      <c r="D184"/>
      <c r="E184"/>
    </row>
    <row r="185" spans="1:5">
      <c r="A185"/>
      <c r="B185"/>
      <c r="C185"/>
      <c r="D185"/>
      <c r="E185"/>
    </row>
    <row r="186" spans="1:5">
      <c r="A186"/>
      <c r="B186"/>
      <c r="C186"/>
      <c r="D186"/>
      <c r="E186"/>
    </row>
    <row r="187" spans="1:5">
      <c r="A187"/>
      <c r="B187"/>
      <c r="C187"/>
      <c r="D187"/>
      <c r="E187"/>
    </row>
    <row r="188" spans="1:5">
      <c r="A188"/>
      <c r="B188"/>
      <c r="C188"/>
      <c r="D188"/>
      <c r="E188"/>
    </row>
    <row r="189" spans="1:5">
      <c r="A189"/>
      <c r="B189"/>
      <c r="C189"/>
      <c r="D189"/>
      <c r="E189"/>
    </row>
    <row r="190" spans="1:5">
      <c r="A190"/>
      <c r="B190"/>
      <c r="C190"/>
      <c r="D190"/>
      <c r="E190"/>
    </row>
    <row r="191" spans="1:5">
      <c r="A191"/>
      <c r="B191"/>
      <c r="C191"/>
      <c r="D191"/>
      <c r="E191"/>
    </row>
    <row r="192" spans="1:5">
      <c r="A192"/>
      <c r="B192"/>
      <c r="C192"/>
      <c r="D192"/>
      <c r="E192"/>
    </row>
    <row r="193" spans="1:5">
      <c r="A193"/>
      <c r="B193"/>
      <c r="C193"/>
      <c r="D193"/>
      <c r="E193"/>
    </row>
    <row r="194" spans="1:5">
      <c r="A194"/>
      <c r="B194"/>
      <c r="C194"/>
      <c r="D194"/>
      <c r="E194"/>
    </row>
    <row r="195" spans="1:5">
      <c r="A195"/>
      <c r="B195"/>
      <c r="C195"/>
      <c r="D195"/>
      <c r="E195"/>
    </row>
  </sheetData>
  <pageMargins left="0.51181102362204722" right="0.51181102362204722" top="0.78740157480314965" bottom="0.78740157480314965" header="0.31496062992125984" footer="0.31496062992125984"/>
  <pageSetup paperSize="9" scale="88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86"/>
  <sheetViews>
    <sheetView zoomScaleNormal="100" workbookViewId="0">
      <selection activeCell="I23" sqref="A1:I23"/>
    </sheetView>
  </sheetViews>
  <sheetFormatPr defaultColWidth="8.75" defaultRowHeight="15"/>
  <cols>
    <col min="1" max="1" width="40.5" style="27" bestFit="1" customWidth="1"/>
    <col min="2" max="2" width="22.75" style="27" bestFit="1" customWidth="1"/>
    <col min="3" max="3" width="18.125" style="27" bestFit="1" customWidth="1"/>
    <col min="4" max="4" width="17.125" style="27" bestFit="1" customWidth="1"/>
    <col min="5" max="5" width="23" style="27" bestFit="1" customWidth="1"/>
    <col min="6" max="16384" width="8.75" style="27"/>
  </cols>
  <sheetData>
    <row r="1" spans="1:49" s="5" customFormat="1">
      <c r="A1" s="35" t="s">
        <v>0</v>
      </c>
      <c r="B1" s="36">
        <v>2017</v>
      </c>
      <c r="C1" s="27"/>
      <c r="D1" s="27"/>
      <c r="E1" s="27"/>
      <c r="F1" s="27"/>
      <c r="G1" s="27"/>
      <c r="H1" s="28" t="s">
        <v>472</v>
      </c>
      <c r="I1" s="30">
        <v>9</v>
      </c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</row>
    <row r="2" spans="1:49" s="5" customFormat="1">
      <c r="A2" s="35" t="s">
        <v>1</v>
      </c>
      <c r="B2" s="37" t="s">
        <v>462</v>
      </c>
      <c r="C2" s="27"/>
      <c r="D2" s="27"/>
      <c r="E2" s="27"/>
      <c r="F2" s="27"/>
      <c r="G2" s="27"/>
      <c r="H2" s="28" t="s">
        <v>470</v>
      </c>
      <c r="I2" s="32">
        <v>13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</row>
    <row r="3" spans="1:49" s="5" customFormat="1">
      <c r="A3" s="35" t="s">
        <v>2</v>
      </c>
      <c r="B3" s="37" t="s">
        <v>473</v>
      </c>
      <c r="C3" s="27"/>
      <c r="D3" s="27"/>
      <c r="E3" s="27"/>
      <c r="F3" s="27"/>
      <c r="G3" s="27"/>
      <c r="H3" s="28" t="s">
        <v>468</v>
      </c>
      <c r="I3" s="33">
        <f>GETPIVOTDATA("Soma de PÚBLICO PRESENTE",$A$8)/GETPIVOTDATA("Soma de CAPACIDADE",$A$8)</f>
        <v>0.55715604801477381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</row>
    <row r="4" spans="1:49" s="5" customFormat="1">
      <c r="A4" s="35" t="s">
        <v>4</v>
      </c>
      <c r="B4" s="37" t="s">
        <v>17</v>
      </c>
      <c r="C4" s="27"/>
      <c r="D4" s="27"/>
      <c r="E4" s="27"/>
      <c r="F4" s="27"/>
      <c r="G4" s="27"/>
      <c r="H4" s="28" t="s">
        <v>469</v>
      </c>
      <c r="I4" s="31">
        <f>GETPIVOTDATA("Soma de GRATUITOS",$A$8)/GETPIVOTDATA("Soma de CAPACIDADE",$A$8)</f>
        <v>0.19704524469067405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</row>
    <row r="5" spans="1:49" s="5" customFormat="1">
      <c r="A5" s="35" t="s">
        <v>5</v>
      </c>
      <c r="B5" s="37" t="s">
        <v>473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</row>
    <row r="6" spans="1:49" s="5" customFormat="1">
      <c r="A6" s="35" t="s">
        <v>6</v>
      </c>
      <c r="B6" s="37" t="s">
        <v>473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</row>
    <row r="7" spans="1:49">
      <c r="A7" s="29"/>
      <c r="B7" s="29"/>
      <c r="C7" s="29"/>
      <c r="D7" s="29"/>
      <c r="E7" s="29"/>
    </row>
    <row r="8" spans="1:49" s="5" customFormat="1">
      <c r="A8" s="37"/>
      <c r="B8" s="35" t="s">
        <v>465</v>
      </c>
      <c r="C8" s="37"/>
      <c r="D8" s="37"/>
      <c r="E8" s="3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</row>
    <row r="9" spans="1:49" s="5" customFormat="1">
      <c r="A9" s="35" t="s">
        <v>463</v>
      </c>
      <c r="B9" s="37" t="s">
        <v>471</v>
      </c>
      <c r="C9" s="37" t="s">
        <v>464</v>
      </c>
      <c r="D9" s="37" t="s">
        <v>466</v>
      </c>
      <c r="E9" s="37" t="s">
        <v>467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</row>
    <row r="10" spans="1:49" s="5" customFormat="1">
      <c r="A10" s="36" t="s">
        <v>92</v>
      </c>
      <c r="B10" s="38">
        <v>2</v>
      </c>
      <c r="C10" s="38">
        <v>0</v>
      </c>
      <c r="D10" s="38">
        <v>0</v>
      </c>
      <c r="E10" s="38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</row>
    <row r="11" spans="1:49" s="5" customFormat="1">
      <c r="A11" s="39" t="s">
        <v>91</v>
      </c>
      <c r="B11" s="38">
        <v>1</v>
      </c>
      <c r="C11" s="38">
        <v>0</v>
      </c>
      <c r="D11" s="38">
        <v>0</v>
      </c>
      <c r="E11" s="38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</row>
    <row r="12" spans="1:49" s="5" customFormat="1">
      <c r="A12" s="39" t="s">
        <v>112</v>
      </c>
      <c r="B12" s="38">
        <v>1</v>
      </c>
      <c r="C12" s="38">
        <v>0</v>
      </c>
      <c r="D12" s="38">
        <v>0</v>
      </c>
      <c r="E12" s="38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</row>
    <row r="13" spans="1:49" s="5" customFormat="1">
      <c r="A13" s="36" t="s">
        <v>48</v>
      </c>
      <c r="B13" s="38">
        <v>3</v>
      </c>
      <c r="C13" s="38">
        <v>600</v>
      </c>
      <c r="D13" s="38">
        <v>154</v>
      </c>
      <c r="E13" s="38">
        <v>220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</row>
    <row r="14" spans="1:49" s="5" customFormat="1">
      <c r="A14" s="39" t="s">
        <v>103</v>
      </c>
      <c r="B14" s="38">
        <v>1</v>
      </c>
      <c r="C14" s="38">
        <v>200</v>
      </c>
      <c r="D14" s="38">
        <v>46</v>
      </c>
      <c r="E14" s="38">
        <v>61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</row>
    <row r="15" spans="1:49" s="5" customFormat="1">
      <c r="A15" s="39" t="s">
        <v>55</v>
      </c>
      <c r="B15" s="38">
        <v>1</v>
      </c>
      <c r="C15" s="38">
        <v>200</v>
      </c>
      <c r="D15" s="38">
        <v>35</v>
      </c>
      <c r="E15" s="38">
        <v>27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</row>
    <row r="16" spans="1:49" s="5" customFormat="1">
      <c r="A16" s="39" t="s">
        <v>117</v>
      </c>
      <c r="B16" s="38">
        <v>1</v>
      </c>
      <c r="C16" s="38">
        <v>200</v>
      </c>
      <c r="D16" s="38">
        <v>73</v>
      </c>
      <c r="E16" s="38">
        <v>132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</row>
    <row r="17" spans="1:49" s="5" customFormat="1">
      <c r="A17" s="36" t="s">
        <v>121</v>
      </c>
      <c r="B17" s="38">
        <v>1</v>
      </c>
      <c r="C17" s="38">
        <v>150</v>
      </c>
      <c r="D17" s="38">
        <v>0</v>
      </c>
      <c r="E17" s="38">
        <v>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</row>
    <row r="18" spans="1:49" s="5" customFormat="1">
      <c r="A18" s="39" t="s">
        <v>120</v>
      </c>
      <c r="B18" s="38">
        <v>1</v>
      </c>
      <c r="C18" s="38">
        <v>150</v>
      </c>
      <c r="D18" s="38">
        <v>0</v>
      </c>
      <c r="E18" s="38">
        <v>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</row>
    <row r="19" spans="1:49" s="5" customFormat="1">
      <c r="A19" s="36" t="s">
        <v>21</v>
      </c>
      <c r="B19" s="38">
        <v>7</v>
      </c>
      <c r="C19" s="38">
        <v>10080</v>
      </c>
      <c r="D19" s="38">
        <v>1980</v>
      </c>
      <c r="E19" s="38">
        <v>5814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</row>
    <row r="20" spans="1:49" s="5" customFormat="1">
      <c r="A20" s="39" t="s">
        <v>49</v>
      </c>
      <c r="B20" s="38">
        <v>1</v>
      </c>
      <c r="C20" s="38">
        <v>1440</v>
      </c>
      <c r="D20" s="38">
        <v>131</v>
      </c>
      <c r="E20" s="38">
        <v>456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</row>
    <row r="21" spans="1:49" s="5" customFormat="1">
      <c r="A21" s="39" t="s">
        <v>50</v>
      </c>
      <c r="B21" s="38">
        <v>1</v>
      </c>
      <c r="C21" s="38">
        <v>1440</v>
      </c>
      <c r="D21" s="38">
        <v>353</v>
      </c>
      <c r="E21" s="38">
        <v>743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</row>
    <row r="22" spans="1:49" s="5" customFormat="1">
      <c r="A22" s="39" t="s">
        <v>90</v>
      </c>
      <c r="B22" s="38">
        <v>5</v>
      </c>
      <c r="C22" s="38">
        <v>7200</v>
      </c>
      <c r="D22" s="38">
        <v>1496</v>
      </c>
      <c r="E22" s="38">
        <v>4615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</row>
    <row r="23" spans="1:49" s="5" customFormat="1">
      <c r="A23" s="36" t="s">
        <v>474</v>
      </c>
      <c r="B23" s="38">
        <v>13</v>
      </c>
      <c r="C23" s="38">
        <v>10830</v>
      </c>
      <c r="D23" s="38">
        <v>2134</v>
      </c>
      <c r="E23" s="38">
        <v>6034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</row>
    <row r="24" spans="1:49" s="5" customFormat="1">
      <c r="A24"/>
      <c r="B24"/>
      <c r="C24"/>
      <c r="D24"/>
      <c r="E24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</row>
    <row r="25" spans="1:49" s="5" customFormat="1">
      <c r="A25"/>
      <c r="B25"/>
      <c r="C25"/>
      <c r="D25"/>
      <c r="E25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</row>
    <row r="26" spans="1:49" s="5" customFormat="1">
      <c r="A26"/>
      <c r="B26"/>
      <c r="C26"/>
      <c r="D26"/>
      <c r="E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</row>
    <row r="27" spans="1:49" s="5" customFormat="1">
      <c r="A27"/>
      <c r="B27"/>
      <c r="C27"/>
      <c r="D27"/>
      <c r="E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</row>
    <row r="28" spans="1:49" s="5" customFormat="1">
      <c r="A28"/>
      <c r="B28"/>
      <c r="C28"/>
      <c r="D28"/>
      <c r="E2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</row>
    <row r="29" spans="1:49" s="5" customFormat="1">
      <c r="A29"/>
      <c r="B29"/>
      <c r="C29"/>
      <c r="D29"/>
      <c r="E29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</row>
    <row r="30" spans="1:49" s="5" customFormat="1">
      <c r="A30"/>
      <c r="B30"/>
      <c r="C30"/>
      <c r="D30"/>
      <c r="E30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</row>
    <row r="31" spans="1:49" s="5" customFormat="1">
      <c r="A31"/>
      <c r="B31"/>
      <c r="C31"/>
      <c r="D31"/>
      <c r="E31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</row>
    <row r="32" spans="1:49" s="5" customFormat="1">
      <c r="A32"/>
      <c r="B32"/>
      <c r="C32"/>
      <c r="D32"/>
      <c r="E32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</row>
    <row r="33" spans="1:49" s="5" customFormat="1">
      <c r="A33"/>
      <c r="B33"/>
      <c r="C33"/>
      <c r="D33"/>
      <c r="E33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</row>
    <row r="34" spans="1:49" s="5" customFormat="1">
      <c r="A34"/>
      <c r="B34"/>
      <c r="C34"/>
      <c r="D34"/>
      <c r="E34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</row>
    <row r="35" spans="1:49" s="5" customFormat="1">
      <c r="A35"/>
      <c r="B35"/>
      <c r="C35"/>
      <c r="D35"/>
      <c r="E35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</row>
    <row r="36" spans="1:49" s="5" customFormat="1">
      <c r="A36"/>
      <c r="B36"/>
      <c r="C36"/>
      <c r="D36"/>
      <c r="E3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</row>
    <row r="37" spans="1:49">
      <c r="A37"/>
      <c r="B37"/>
      <c r="C37"/>
      <c r="D37"/>
      <c r="E37"/>
    </row>
    <row r="38" spans="1:49">
      <c r="A38"/>
      <c r="B38"/>
      <c r="C38"/>
      <c r="D38"/>
      <c r="E38"/>
    </row>
    <row r="39" spans="1:49">
      <c r="A39"/>
      <c r="B39"/>
      <c r="C39"/>
      <c r="D39"/>
      <c r="E39"/>
    </row>
    <row r="40" spans="1:49">
      <c r="A40"/>
      <c r="B40"/>
      <c r="C40"/>
      <c r="D40"/>
      <c r="E40"/>
    </row>
    <row r="41" spans="1:49">
      <c r="A41"/>
      <c r="B41"/>
      <c r="C41"/>
      <c r="D41"/>
      <c r="E41"/>
    </row>
    <row r="42" spans="1:49">
      <c r="A42"/>
      <c r="B42"/>
      <c r="C42"/>
      <c r="D42"/>
      <c r="E42"/>
    </row>
    <row r="43" spans="1:49">
      <c r="A43"/>
      <c r="B43"/>
      <c r="C43"/>
      <c r="D43"/>
      <c r="E43"/>
    </row>
    <row r="44" spans="1:49">
      <c r="A44"/>
      <c r="B44"/>
      <c r="C44"/>
      <c r="D44"/>
      <c r="E44"/>
    </row>
    <row r="45" spans="1:49">
      <c r="A45"/>
      <c r="B45"/>
      <c r="C45"/>
      <c r="D45"/>
      <c r="E45"/>
    </row>
    <row r="46" spans="1:49">
      <c r="A46"/>
      <c r="B46"/>
      <c r="C46"/>
      <c r="D46"/>
      <c r="E46"/>
    </row>
    <row r="47" spans="1:49">
      <c r="A47"/>
      <c r="B47"/>
      <c r="C47"/>
      <c r="D47"/>
      <c r="E47"/>
    </row>
    <row r="48" spans="1:49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A90"/>
      <c r="B90"/>
      <c r="C90"/>
      <c r="D90"/>
      <c r="E90"/>
    </row>
    <row r="91" spans="1:5">
      <c r="A91"/>
      <c r="B91"/>
      <c r="C91"/>
      <c r="D91"/>
      <c r="E91"/>
    </row>
    <row r="92" spans="1:5">
      <c r="A92"/>
      <c r="B92"/>
      <c r="C92"/>
      <c r="D92"/>
      <c r="E92"/>
    </row>
    <row r="93" spans="1:5">
      <c r="A93"/>
      <c r="B93"/>
      <c r="C93"/>
      <c r="D93"/>
      <c r="E93"/>
    </row>
    <row r="94" spans="1:5">
      <c r="A94"/>
      <c r="B94"/>
      <c r="C94"/>
      <c r="D94"/>
      <c r="E94"/>
    </row>
    <row r="95" spans="1:5">
      <c r="A95"/>
      <c r="B95"/>
      <c r="C95"/>
      <c r="D95"/>
      <c r="E95"/>
    </row>
    <row r="96" spans="1:5">
      <c r="A96"/>
      <c r="B96"/>
      <c r="C96"/>
      <c r="D96"/>
      <c r="E96"/>
    </row>
    <row r="97" spans="1:5">
      <c r="A97"/>
      <c r="B97"/>
      <c r="C97"/>
      <c r="D97"/>
      <c r="E97"/>
    </row>
    <row r="98" spans="1:5">
      <c r="A98"/>
      <c r="B98"/>
      <c r="C98"/>
      <c r="D98"/>
      <c r="E98"/>
    </row>
    <row r="99" spans="1:5">
      <c r="A99"/>
      <c r="B99"/>
      <c r="C99"/>
      <c r="D99"/>
      <c r="E99"/>
    </row>
    <row r="100" spans="1:5">
      <c r="A100"/>
      <c r="B100"/>
      <c r="C100"/>
      <c r="D100"/>
      <c r="E100"/>
    </row>
    <row r="101" spans="1:5">
      <c r="A101"/>
      <c r="B101"/>
      <c r="C101"/>
      <c r="D101"/>
      <c r="E101"/>
    </row>
    <row r="102" spans="1:5">
      <c r="A102"/>
      <c r="B102"/>
      <c r="C102"/>
      <c r="D102"/>
      <c r="E102"/>
    </row>
    <row r="103" spans="1:5">
      <c r="A103"/>
      <c r="B103"/>
      <c r="C103"/>
      <c r="D103"/>
      <c r="E103"/>
    </row>
    <row r="104" spans="1:5">
      <c r="A104"/>
      <c r="B104"/>
      <c r="C104"/>
      <c r="D104"/>
      <c r="E104"/>
    </row>
    <row r="105" spans="1:5">
      <c r="A105"/>
      <c r="B105"/>
      <c r="C105"/>
      <c r="D105"/>
      <c r="E105"/>
    </row>
    <row r="106" spans="1:5">
      <c r="A106"/>
      <c r="B106"/>
      <c r="C106"/>
      <c r="D106"/>
      <c r="E106"/>
    </row>
    <row r="107" spans="1:5">
      <c r="A107"/>
      <c r="B107"/>
      <c r="C107"/>
      <c r="D107"/>
      <c r="E107"/>
    </row>
    <row r="108" spans="1:5">
      <c r="A108"/>
      <c r="B108"/>
      <c r="C108"/>
      <c r="D108"/>
      <c r="E108"/>
    </row>
    <row r="109" spans="1:5">
      <c r="A109"/>
      <c r="B109"/>
      <c r="C109"/>
      <c r="D109"/>
      <c r="E109"/>
    </row>
    <row r="110" spans="1:5">
      <c r="A110"/>
      <c r="B110"/>
      <c r="C110"/>
      <c r="D110"/>
      <c r="E110"/>
    </row>
    <row r="111" spans="1:5">
      <c r="A111"/>
      <c r="B111"/>
      <c r="C111"/>
      <c r="D111"/>
      <c r="E111"/>
    </row>
    <row r="112" spans="1:5">
      <c r="A112"/>
      <c r="B112"/>
      <c r="C112"/>
      <c r="D112"/>
      <c r="E112"/>
    </row>
    <row r="113" spans="1:5">
      <c r="A113"/>
      <c r="B113"/>
      <c r="C113"/>
      <c r="D113"/>
      <c r="E113"/>
    </row>
    <row r="114" spans="1:5">
      <c r="A114"/>
      <c r="B114"/>
      <c r="C114"/>
      <c r="D114"/>
      <c r="E114"/>
    </row>
    <row r="115" spans="1:5">
      <c r="A115"/>
      <c r="B115"/>
      <c r="C115"/>
      <c r="D115"/>
      <c r="E115"/>
    </row>
    <row r="116" spans="1:5">
      <c r="A116"/>
      <c r="B116"/>
      <c r="C116"/>
      <c r="D116"/>
      <c r="E116"/>
    </row>
    <row r="117" spans="1:5">
      <c r="A117"/>
      <c r="B117"/>
      <c r="C117"/>
      <c r="D117"/>
      <c r="E117"/>
    </row>
    <row r="118" spans="1:5">
      <c r="A118"/>
      <c r="B118"/>
      <c r="C118"/>
      <c r="D118"/>
      <c r="E118"/>
    </row>
    <row r="119" spans="1:5">
      <c r="A119"/>
      <c r="B119"/>
      <c r="C119"/>
      <c r="D119"/>
      <c r="E119"/>
    </row>
    <row r="120" spans="1:5">
      <c r="A120"/>
      <c r="B120"/>
      <c r="C120"/>
      <c r="D120"/>
      <c r="E120"/>
    </row>
    <row r="121" spans="1:5">
      <c r="A121"/>
      <c r="B121"/>
      <c r="C121"/>
      <c r="D121"/>
      <c r="E121"/>
    </row>
    <row r="122" spans="1:5">
      <c r="A122"/>
      <c r="B122"/>
      <c r="C122"/>
      <c r="D122"/>
      <c r="E122"/>
    </row>
    <row r="123" spans="1:5">
      <c r="A123"/>
      <c r="B123"/>
      <c r="C123"/>
      <c r="D123"/>
      <c r="E123"/>
    </row>
    <row r="124" spans="1:5">
      <c r="A124"/>
      <c r="B124"/>
      <c r="C124"/>
      <c r="D124"/>
      <c r="E124"/>
    </row>
    <row r="125" spans="1:5">
      <c r="A125"/>
      <c r="B125"/>
      <c r="C125"/>
      <c r="D125"/>
      <c r="E125"/>
    </row>
    <row r="126" spans="1:5">
      <c r="A126"/>
      <c r="B126"/>
      <c r="C126"/>
      <c r="D126"/>
      <c r="E126"/>
    </row>
    <row r="127" spans="1:5">
      <c r="A127"/>
      <c r="B127"/>
      <c r="C127"/>
      <c r="D127"/>
      <c r="E127"/>
    </row>
    <row r="128" spans="1:5">
      <c r="A128"/>
      <c r="B128"/>
      <c r="C128"/>
      <c r="D128"/>
      <c r="E128"/>
    </row>
    <row r="129" spans="1:5">
      <c r="A129"/>
      <c r="B129"/>
      <c r="C129"/>
      <c r="D129"/>
      <c r="E129"/>
    </row>
    <row r="130" spans="1:5">
      <c r="A130"/>
      <c r="B130"/>
      <c r="C130"/>
      <c r="D130"/>
      <c r="E130"/>
    </row>
    <row r="131" spans="1:5">
      <c r="A131"/>
      <c r="B131"/>
      <c r="C131"/>
      <c r="D131"/>
      <c r="E131"/>
    </row>
    <row r="132" spans="1:5">
      <c r="A132"/>
      <c r="B132"/>
      <c r="C132"/>
      <c r="D132"/>
      <c r="E132"/>
    </row>
    <row r="133" spans="1:5">
      <c r="A133"/>
      <c r="B133"/>
      <c r="C133"/>
      <c r="D133"/>
      <c r="E133"/>
    </row>
    <row r="134" spans="1:5">
      <c r="A134"/>
      <c r="B134"/>
      <c r="C134"/>
      <c r="D134"/>
      <c r="E134"/>
    </row>
    <row r="135" spans="1:5">
      <c r="A135"/>
      <c r="B135"/>
      <c r="C135"/>
      <c r="D135"/>
      <c r="E135"/>
    </row>
    <row r="136" spans="1:5">
      <c r="A136"/>
      <c r="B136"/>
      <c r="C136"/>
      <c r="D136"/>
      <c r="E136"/>
    </row>
    <row r="137" spans="1:5">
      <c r="A137"/>
      <c r="B137"/>
      <c r="C137"/>
      <c r="D137"/>
      <c r="E137"/>
    </row>
    <row r="138" spans="1:5">
      <c r="A138"/>
      <c r="B138"/>
      <c r="C138"/>
      <c r="D138"/>
      <c r="E138"/>
    </row>
    <row r="139" spans="1:5">
      <c r="A139"/>
      <c r="B139"/>
      <c r="C139"/>
      <c r="D139"/>
      <c r="E139"/>
    </row>
    <row r="140" spans="1:5">
      <c r="A140"/>
      <c r="B140"/>
      <c r="C140"/>
      <c r="D140"/>
      <c r="E140"/>
    </row>
    <row r="141" spans="1:5">
      <c r="A141"/>
      <c r="B141"/>
      <c r="C141"/>
      <c r="D141"/>
      <c r="E141"/>
    </row>
    <row r="142" spans="1:5">
      <c r="A142"/>
      <c r="B142"/>
      <c r="C142"/>
      <c r="D142"/>
      <c r="E142"/>
    </row>
    <row r="143" spans="1:5">
      <c r="A143"/>
      <c r="B143"/>
      <c r="C143"/>
      <c r="D143"/>
      <c r="E143"/>
    </row>
    <row r="144" spans="1:5">
      <c r="A144"/>
      <c r="B144"/>
      <c r="C144"/>
      <c r="D144"/>
      <c r="E144"/>
    </row>
    <row r="145" spans="1:5">
      <c r="A145"/>
      <c r="B145"/>
      <c r="C145"/>
      <c r="D145"/>
      <c r="E145"/>
    </row>
    <row r="146" spans="1:5">
      <c r="A146"/>
      <c r="B146"/>
      <c r="C146"/>
      <c r="D146"/>
      <c r="E146"/>
    </row>
    <row r="147" spans="1:5">
      <c r="A147"/>
      <c r="B147"/>
      <c r="C147"/>
      <c r="D147"/>
      <c r="E147"/>
    </row>
    <row r="148" spans="1:5">
      <c r="A148"/>
      <c r="B148"/>
      <c r="C148"/>
      <c r="D148"/>
      <c r="E148"/>
    </row>
    <row r="149" spans="1:5">
      <c r="A149"/>
      <c r="B149"/>
      <c r="C149"/>
      <c r="D149"/>
      <c r="E149"/>
    </row>
    <row r="150" spans="1:5">
      <c r="A150"/>
      <c r="B150"/>
      <c r="C150"/>
      <c r="D150"/>
      <c r="E150"/>
    </row>
    <row r="151" spans="1:5">
      <c r="A151"/>
      <c r="B151"/>
      <c r="C151"/>
      <c r="D151"/>
      <c r="E151"/>
    </row>
    <row r="152" spans="1:5">
      <c r="A152"/>
      <c r="B152"/>
      <c r="C152"/>
      <c r="D152"/>
      <c r="E152"/>
    </row>
    <row r="153" spans="1:5">
      <c r="A153"/>
      <c r="B153"/>
      <c r="C153"/>
      <c r="D153"/>
      <c r="E153"/>
    </row>
    <row r="154" spans="1:5">
      <c r="A154"/>
      <c r="B154"/>
      <c r="C154"/>
      <c r="D154"/>
      <c r="E154"/>
    </row>
    <row r="155" spans="1:5">
      <c r="A155"/>
      <c r="B155"/>
      <c r="C155"/>
      <c r="D155"/>
      <c r="E155"/>
    </row>
    <row r="156" spans="1:5">
      <c r="A156"/>
      <c r="B156"/>
      <c r="C156"/>
      <c r="D156"/>
      <c r="E156"/>
    </row>
    <row r="157" spans="1:5">
      <c r="A157"/>
      <c r="B157"/>
      <c r="C157"/>
      <c r="D157"/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B160"/>
      <c r="C160"/>
      <c r="D160"/>
      <c r="E160"/>
    </row>
    <row r="161" spans="1:5">
      <c r="A161"/>
      <c r="B161"/>
      <c r="C161"/>
      <c r="D161"/>
      <c r="E161"/>
    </row>
    <row r="162" spans="1:5">
      <c r="A162"/>
      <c r="B162"/>
      <c r="C162"/>
      <c r="D162"/>
      <c r="E162"/>
    </row>
    <row r="163" spans="1:5">
      <c r="A163"/>
      <c r="B163"/>
      <c r="C163"/>
      <c r="D163"/>
      <c r="E163"/>
    </row>
    <row r="164" spans="1:5">
      <c r="A164"/>
      <c r="B164"/>
      <c r="C164"/>
      <c r="D164"/>
      <c r="E164"/>
    </row>
    <row r="165" spans="1:5">
      <c r="A165"/>
      <c r="B165"/>
      <c r="C165"/>
      <c r="D165"/>
      <c r="E165"/>
    </row>
    <row r="166" spans="1:5">
      <c r="A166"/>
      <c r="B166"/>
      <c r="C166"/>
      <c r="D166"/>
      <c r="E166"/>
    </row>
    <row r="167" spans="1:5">
      <c r="A167"/>
      <c r="B167"/>
      <c r="C167"/>
      <c r="D167"/>
      <c r="E167"/>
    </row>
    <row r="168" spans="1:5">
      <c r="A168"/>
      <c r="B168"/>
      <c r="C168"/>
      <c r="D168"/>
      <c r="E168"/>
    </row>
    <row r="169" spans="1:5">
      <c r="A169"/>
      <c r="B169"/>
      <c r="C169"/>
      <c r="D169"/>
      <c r="E169"/>
    </row>
    <row r="170" spans="1:5">
      <c r="A170"/>
      <c r="B170"/>
      <c r="C170"/>
      <c r="D170"/>
      <c r="E170"/>
    </row>
    <row r="171" spans="1:5">
      <c r="A171"/>
      <c r="B171"/>
      <c r="C171"/>
      <c r="D171"/>
      <c r="E171"/>
    </row>
    <row r="172" spans="1:5">
      <c r="A172"/>
      <c r="B172"/>
      <c r="C172"/>
      <c r="D172"/>
      <c r="E172"/>
    </row>
    <row r="173" spans="1:5">
      <c r="A173"/>
      <c r="B173"/>
      <c r="C173"/>
      <c r="D173"/>
      <c r="E173"/>
    </row>
    <row r="174" spans="1:5">
      <c r="A174"/>
      <c r="B174"/>
      <c r="C174"/>
      <c r="D174"/>
      <c r="E174"/>
    </row>
    <row r="175" spans="1:5">
      <c r="A175"/>
      <c r="B175"/>
      <c r="C175"/>
      <c r="D175"/>
      <c r="E175"/>
    </row>
    <row r="176" spans="1:5">
      <c r="A176"/>
      <c r="B176"/>
      <c r="C176"/>
      <c r="D176"/>
      <c r="E176"/>
    </row>
    <row r="177" spans="1:5">
      <c r="A177"/>
      <c r="B177"/>
      <c r="C177"/>
      <c r="D177"/>
      <c r="E177"/>
    </row>
    <row r="178" spans="1:5">
      <c r="A178"/>
      <c r="B178"/>
      <c r="C178"/>
      <c r="D178"/>
      <c r="E178"/>
    </row>
    <row r="179" spans="1:5">
      <c r="A179"/>
      <c r="B179"/>
      <c r="C179"/>
      <c r="D179"/>
      <c r="E179"/>
    </row>
    <row r="180" spans="1:5">
      <c r="A180"/>
      <c r="B180"/>
      <c r="C180"/>
      <c r="D180"/>
      <c r="E180"/>
    </row>
    <row r="181" spans="1:5">
      <c r="A181"/>
      <c r="B181"/>
      <c r="C181"/>
      <c r="D181"/>
      <c r="E181"/>
    </row>
    <row r="182" spans="1:5">
      <c r="A182"/>
      <c r="B182"/>
      <c r="C182"/>
      <c r="D182"/>
      <c r="E182"/>
    </row>
    <row r="183" spans="1:5">
      <c r="A183"/>
      <c r="B183"/>
      <c r="C183"/>
      <c r="D183"/>
      <c r="E183"/>
    </row>
    <row r="184" spans="1:5">
      <c r="A184"/>
      <c r="B184"/>
      <c r="C184"/>
      <c r="D184"/>
      <c r="E184"/>
    </row>
    <row r="185" spans="1:5">
      <c r="A185"/>
      <c r="B185"/>
      <c r="C185"/>
      <c r="D185"/>
      <c r="E185"/>
    </row>
    <row r="186" spans="1:5">
      <c r="A186"/>
      <c r="B186"/>
      <c r="C186"/>
      <c r="D186"/>
      <c r="E186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7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0"/>
  <sheetViews>
    <sheetView zoomScale="85" zoomScaleNormal="85" workbookViewId="0">
      <selection activeCell="I20" sqref="A1:I20"/>
    </sheetView>
  </sheetViews>
  <sheetFormatPr defaultColWidth="8.75" defaultRowHeight="15"/>
  <cols>
    <col min="1" max="1" width="46.125" style="27" bestFit="1" customWidth="1"/>
    <col min="2" max="2" width="22.75" style="27" bestFit="1" customWidth="1"/>
    <col min="3" max="3" width="18.125" style="27" bestFit="1" customWidth="1"/>
    <col min="4" max="4" width="17.125" style="27" bestFit="1" customWidth="1"/>
    <col min="5" max="5" width="23" style="27" bestFit="1" customWidth="1"/>
    <col min="6" max="16384" width="8.75" style="27"/>
  </cols>
  <sheetData>
    <row r="1" spans="1:45" s="5" customFormat="1">
      <c r="A1" s="35" t="s">
        <v>0</v>
      </c>
      <c r="B1" s="36">
        <v>2017</v>
      </c>
      <c r="C1" s="27"/>
      <c r="D1" s="27"/>
      <c r="E1" s="27"/>
      <c r="F1" s="27"/>
      <c r="G1" s="27"/>
      <c r="H1" s="28" t="s">
        <v>472</v>
      </c>
      <c r="I1" s="30">
        <v>8</v>
      </c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</row>
    <row r="2" spans="1:45" s="5" customFormat="1">
      <c r="A2" s="35" t="s">
        <v>1</v>
      </c>
      <c r="B2" s="37" t="s">
        <v>462</v>
      </c>
      <c r="C2" s="27"/>
      <c r="D2" s="27"/>
      <c r="E2" s="27"/>
      <c r="F2" s="27"/>
      <c r="G2" s="27"/>
      <c r="H2" s="28" t="s">
        <v>470</v>
      </c>
      <c r="I2" s="32">
        <v>8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</row>
    <row r="3" spans="1:45" s="5" customFormat="1">
      <c r="A3" s="35" t="s">
        <v>2</v>
      </c>
      <c r="B3" s="37" t="s">
        <v>473</v>
      </c>
      <c r="C3" s="27"/>
      <c r="D3" s="27"/>
      <c r="E3" s="27"/>
      <c r="F3" s="27"/>
      <c r="G3" s="27"/>
      <c r="H3" s="28" t="s">
        <v>468</v>
      </c>
      <c r="I3" s="33">
        <f>GETPIVOTDATA("Soma de PÚBLICO PRESENTE",$A$8)/GETPIVOTDATA("Soma de CAPACIDADE",$A$8)</f>
        <v>0.19859154929577466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1:45" s="5" customFormat="1">
      <c r="A4" s="35" t="s">
        <v>4</v>
      </c>
      <c r="B4" s="37" t="s">
        <v>17</v>
      </c>
      <c r="C4" s="27"/>
      <c r="D4" s="27"/>
      <c r="E4" s="27"/>
      <c r="F4" s="27"/>
      <c r="G4" s="27"/>
      <c r="H4" s="28" t="s">
        <v>469</v>
      </c>
      <c r="I4" s="31">
        <f>GETPIVOTDATA("Soma de GRATUITOS",$A$8)/GETPIVOTDATA("Soma de CAPACIDADE",$A$8)</f>
        <v>0.13169014084507041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1:45" s="5" customFormat="1">
      <c r="A5" s="35" t="s">
        <v>5</v>
      </c>
      <c r="B5" s="37" t="s">
        <v>473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</row>
    <row r="6" spans="1:45">
      <c r="A6" s="35" t="s">
        <v>6</v>
      </c>
      <c r="B6" s="37" t="s">
        <v>473</v>
      </c>
    </row>
    <row r="7" spans="1:45" s="5" customFormat="1">
      <c r="A7"/>
      <c r="B7"/>
      <c r="C7"/>
      <c r="D7"/>
      <c r="E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</row>
    <row r="8" spans="1:45" s="5" customFormat="1">
      <c r="A8" s="37"/>
      <c r="B8" s="35" t="s">
        <v>465</v>
      </c>
      <c r="C8" s="37"/>
      <c r="D8" s="37"/>
      <c r="E8" s="3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</row>
    <row r="9" spans="1:45" s="5" customFormat="1">
      <c r="A9" s="35" t="s">
        <v>463</v>
      </c>
      <c r="B9" s="37" t="s">
        <v>471</v>
      </c>
      <c r="C9" s="37" t="s">
        <v>464</v>
      </c>
      <c r="D9" s="37" t="s">
        <v>466</v>
      </c>
      <c r="E9" s="37" t="s">
        <v>467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</row>
    <row r="10" spans="1:45" s="5" customFormat="1">
      <c r="A10" s="36" t="s">
        <v>48</v>
      </c>
      <c r="B10" s="38">
        <v>7</v>
      </c>
      <c r="C10" s="38">
        <v>1400</v>
      </c>
      <c r="D10" s="38">
        <v>296</v>
      </c>
      <c r="E10" s="38">
        <v>503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</row>
    <row r="11" spans="1:45" s="5" customFormat="1">
      <c r="A11" s="39" t="s">
        <v>86</v>
      </c>
      <c r="B11" s="38">
        <v>1</v>
      </c>
      <c r="C11" s="38">
        <v>200</v>
      </c>
      <c r="D11" s="38">
        <v>26</v>
      </c>
      <c r="E11" s="38">
        <v>50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</row>
    <row r="12" spans="1:45" s="5" customFormat="1">
      <c r="A12" s="39" t="s">
        <v>99</v>
      </c>
      <c r="B12" s="38">
        <v>1</v>
      </c>
      <c r="C12" s="38">
        <v>200</v>
      </c>
      <c r="D12" s="38">
        <v>60</v>
      </c>
      <c r="E12" s="38">
        <v>62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</row>
    <row r="13" spans="1:45" s="5" customFormat="1">
      <c r="A13" s="39" t="s">
        <v>46</v>
      </c>
      <c r="B13" s="38">
        <v>1</v>
      </c>
      <c r="C13" s="38">
        <v>200</v>
      </c>
      <c r="D13" s="38">
        <v>31</v>
      </c>
      <c r="E13" s="38">
        <v>43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</row>
    <row r="14" spans="1:45" s="5" customFormat="1">
      <c r="A14" s="39" t="s">
        <v>47</v>
      </c>
      <c r="B14" s="38">
        <v>1</v>
      </c>
      <c r="C14" s="38">
        <v>200</v>
      </c>
      <c r="D14" s="38">
        <v>36</v>
      </c>
      <c r="E14" s="38">
        <v>37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</row>
    <row r="15" spans="1:45" s="5" customFormat="1">
      <c r="A15" s="39" t="s">
        <v>64</v>
      </c>
      <c r="B15" s="38">
        <v>1</v>
      </c>
      <c r="C15" s="38">
        <v>200</v>
      </c>
      <c r="D15" s="38">
        <v>38</v>
      </c>
      <c r="E15" s="38">
        <v>40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</row>
    <row r="16" spans="1:45" s="5" customFormat="1">
      <c r="A16" s="39" t="s">
        <v>111</v>
      </c>
      <c r="B16" s="38">
        <v>1</v>
      </c>
      <c r="C16" s="38">
        <v>200</v>
      </c>
      <c r="D16" s="38">
        <v>40</v>
      </c>
      <c r="E16" s="38">
        <v>82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</row>
    <row r="17" spans="1:5">
      <c r="A17" s="39" t="s">
        <v>78</v>
      </c>
      <c r="B17" s="38">
        <v>1</v>
      </c>
      <c r="C17" s="38">
        <v>200</v>
      </c>
      <c r="D17" s="38">
        <v>65</v>
      </c>
      <c r="E17" s="38">
        <v>189</v>
      </c>
    </row>
    <row r="18" spans="1:5">
      <c r="A18" s="36" t="s">
        <v>21</v>
      </c>
      <c r="B18" s="38">
        <v>1</v>
      </c>
      <c r="C18" s="38">
        <v>1440</v>
      </c>
      <c r="D18" s="38">
        <v>78</v>
      </c>
      <c r="E18" s="38">
        <v>61</v>
      </c>
    </row>
    <row r="19" spans="1:5">
      <c r="A19" s="39" t="s">
        <v>53</v>
      </c>
      <c r="B19" s="38">
        <v>1</v>
      </c>
      <c r="C19" s="38">
        <v>1440</v>
      </c>
      <c r="D19" s="38">
        <v>78</v>
      </c>
      <c r="E19" s="38">
        <v>61</v>
      </c>
    </row>
    <row r="20" spans="1:5">
      <c r="A20" s="36" t="s">
        <v>474</v>
      </c>
      <c r="B20" s="38">
        <v>8</v>
      </c>
      <c r="C20" s="38">
        <v>2840</v>
      </c>
      <c r="D20" s="38">
        <v>374</v>
      </c>
      <c r="E20" s="38">
        <v>564</v>
      </c>
    </row>
    <row r="21" spans="1:5">
      <c r="A21"/>
      <c r="B21"/>
      <c r="C21"/>
      <c r="D21"/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A90"/>
      <c r="B90"/>
      <c r="C90"/>
      <c r="D90"/>
      <c r="E90"/>
    </row>
    <row r="91" spans="1:5">
      <c r="A91"/>
      <c r="B91"/>
      <c r="C91"/>
      <c r="D91"/>
      <c r="E91"/>
    </row>
    <row r="92" spans="1:5">
      <c r="A92"/>
      <c r="B92"/>
      <c r="C92"/>
      <c r="D92"/>
      <c r="E92"/>
    </row>
    <row r="93" spans="1:5">
      <c r="A93"/>
      <c r="B93"/>
      <c r="C93"/>
      <c r="D93"/>
      <c r="E93"/>
    </row>
    <row r="94" spans="1:5">
      <c r="A94"/>
      <c r="B94"/>
      <c r="C94"/>
      <c r="D94"/>
      <c r="E94"/>
    </row>
    <row r="95" spans="1:5">
      <c r="A95"/>
      <c r="B95"/>
      <c r="C95"/>
      <c r="D95"/>
      <c r="E95"/>
    </row>
    <row r="96" spans="1:5">
      <c r="A96"/>
      <c r="B96"/>
      <c r="C96"/>
      <c r="D96"/>
      <c r="E96"/>
    </row>
    <row r="97" spans="1:5">
      <c r="A97"/>
      <c r="B97"/>
      <c r="C97"/>
      <c r="D97"/>
      <c r="E97"/>
    </row>
    <row r="98" spans="1:5">
      <c r="A98"/>
      <c r="B98"/>
      <c r="C98"/>
      <c r="D98"/>
      <c r="E98"/>
    </row>
    <row r="99" spans="1:5">
      <c r="A99"/>
      <c r="B99"/>
      <c r="C99"/>
      <c r="D99"/>
      <c r="E99"/>
    </row>
    <row r="100" spans="1:5">
      <c r="A100"/>
      <c r="B100"/>
      <c r="C100"/>
      <c r="D100"/>
      <c r="E100"/>
    </row>
    <row r="101" spans="1:5">
      <c r="A101"/>
      <c r="B101"/>
      <c r="C101"/>
      <c r="D101"/>
      <c r="E101"/>
    </row>
    <row r="102" spans="1:5">
      <c r="A102"/>
      <c r="B102"/>
      <c r="C102"/>
      <c r="D102"/>
      <c r="E102"/>
    </row>
    <row r="103" spans="1:5">
      <c r="A103"/>
      <c r="B103"/>
      <c r="C103"/>
      <c r="D103"/>
      <c r="E103"/>
    </row>
    <row r="104" spans="1:5">
      <c r="A104"/>
      <c r="B104"/>
      <c r="C104"/>
      <c r="D104"/>
      <c r="E104"/>
    </row>
    <row r="105" spans="1:5">
      <c r="A105"/>
      <c r="B105"/>
      <c r="C105"/>
      <c r="D105"/>
      <c r="E105"/>
    </row>
    <row r="106" spans="1:5">
      <c r="A106"/>
      <c r="B106"/>
      <c r="C106"/>
      <c r="D106"/>
      <c r="E106"/>
    </row>
    <row r="107" spans="1:5">
      <c r="A107"/>
      <c r="B107"/>
      <c r="C107"/>
      <c r="D107"/>
      <c r="E107"/>
    </row>
    <row r="108" spans="1:5">
      <c r="A108"/>
      <c r="B108"/>
      <c r="C108"/>
      <c r="D108"/>
      <c r="E108"/>
    </row>
    <row r="109" spans="1:5">
      <c r="A109"/>
      <c r="B109"/>
      <c r="C109"/>
      <c r="D109"/>
      <c r="E109"/>
    </row>
    <row r="110" spans="1:5">
      <c r="A110"/>
      <c r="B110"/>
      <c r="C110"/>
      <c r="D110"/>
      <c r="E110"/>
    </row>
  </sheetData>
  <pageMargins left="0.51181102362204722" right="0.51181102362204722" top="0.78740157480314965" bottom="0.78740157480314965" header="0.31496062992125984" footer="0.31496062992125984"/>
  <pageSetup paperSize="9" scale="77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9"/>
  <sheetViews>
    <sheetView zoomScale="85" zoomScaleNormal="85" workbookViewId="0">
      <selection activeCell="I19" sqref="A1:I19"/>
    </sheetView>
  </sheetViews>
  <sheetFormatPr defaultColWidth="8.75" defaultRowHeight="15"/>
  <cols>
    <col min="1" max="1" width="29.625" style="27" bestFit="1" customWidth="1"/>
    <col min="2" max="2" width="22.75" style="27" bestFit="1" customWidth="1"/>
    <col min="3" max="3" width="18.125" style="27" bestFit="1" customWidth="1"/>
    <col min="4" max="4" width="17.125" style="27" bestFit="1" customWidth="1"/>
    <col min="5" max="5" width="23" style="27" bestFit="1" customWidth="1"/>
    <col min="6" max="16384" width="8.75" style="27"/>
  </cols>
  <sheetData>
    <row r="1" spans="1:52" s="5" customFormat="1">
      <c r="A1" s="35" t="s">
        <v>0</v>
      </c>
      <c r="B1" s="36">
        <v>2017</v>
      </c>
      <c r="C1" s="27"/>
      <c r="D1" s="27"/>
      <c r="E1" s="27"/>
      <c r="F1" s="27"/>
      <c r="G1" s="27"/>
      <c r="H1" s="28" t="s">
        <v>472</v>
      </c>
      <c r="I1" s="30">
        <v>7</v>
      </c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2" s="5" customFormat="1">
      <c r="A2" s="35" t="s">
        <v>1</v>
      </c>
      <c r="B2" s="37" t="s">
        <v>462</v>
      </c>
      <c r="C2" s="27"/>
      <c r="D2" s="27"/>
      <c r="E2" s="27"/>
      <c r="F2" s="27"/>
      <c r="G2" s="27"/>
      <c r="H2" s="28" t="s">
        <v>470</v>
      </c>
      <c r="I2" s="32">
        <v>15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 s="5" customFormat="1">
      <c r="A3" s="35" t="s">
        <v>2</v>
      </c>
      <c r="B3" s="37" t="s">
        <v>473</v>
      </c>
      <c r="C3" s="27"/>
      <c r="D3" s="27"/>
      <c r="E3" s="27"/>
      <c r="F3" s="27"/>
      <c r="G3" s="27"/>
      <c r="H3" s="28" t="s">
        <v>468</v>
      </c>
      <c r="I3" s="33">
        <f>GETPIVOTDATA("Soma de PÚBLICO PRESENTE",$A$8)/GETPIVOTDATA("Soma de CAPACIDADE",$A$8)</f>
        <v>0.59916502946954808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spans="1:52" s="5" customFormat="1">
      <c r="A4" s="35" t="s">
        <v>4</v>
      </c>
      <c r="B4" s="37" t="s">
        <v>17</v>
      </c>
      <c r="C4" s="27"/>
      <c r="D4" s="27"/>
      <c r="E4" s="27"/>
      <c r="F4" s="27"/>
      <c r="G4" s="27"/>
      <c r="H4" s="28" t="s">
        <v>469</v>
      </c>
      <c r="I4" s="31">
        <f>GETPIVOTDATA("Soma de GRATUITOS",$A$8)/GETPIVOTDATA("Soma de CAPACIDADE",$A$8)</f>
        <v>0.25029469548133593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52" s="5" customFormat="1">
      <c r="A5" s="35" t="s">
        <v>5</v>
      </c>
      <c r="B5" s="37" t="s">
        <v>473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spans="1:52">
      <c r="A6" s="35" t="s">
        <v>6</v>
      </c>
      <c r="B6" s="37" t="s">
        <v>473</v>
      </c>
    </row>
    <row r="7" spans="1:52" s="5" customFormat="1">
      <c r="A7"/>
      <c r="B7"/>
      <c r="C7"/>
      <c r="D7"/>
      <c r="E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1:52" s="5" customFormat="1">
      <c r="A8" s="37"/>
      <c r="B8" s="35" t="s">
        <v>465</v>
      </c>
      <c r="C8" s="37"/>
      <c r="D8" s="37"/>
      <c r="E8" s="3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pans="1:52" s="5" customFormat="1">
      <c r="A9" s="35" t="s">
        <v>463</v>
      </c>
      <c r="B9" s="37" t="s">
        <v>471</v>
      </c>
      <c r="C9" s="37" t="s">
        <v>464</v>
      </c>
      <c r="D9" s="37" t="s">
        <v>466</v>
      </c>
      <c r="E9" s="37" t="s">
        <v>467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1:52" s="5" customFormat="1">
      <c r="A10" s="36" t="s">
        <v>48</v>
      </c>
      <c r="B10" s="38">
        <v>1</v>
      </c>
      <c r="C10" s="38">
        <v>200</v>
      </c>
      <c r="D10" s="38">
        <v>130</v>
      </c>
      <c r="E10" s="38">
        <v>130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52" s="5" customFormat="1">
      <c r="A11" s="39" t="s">
        <v>113</v>
      </c>
      <c r="B11" s="38">
        <v>1</v>
      </c>
      <c r="C11" s="38">
        <v>200</v>
      </c>
      <c r="D11" s="38">
        <v>130</v>
      </c>
      <c r="E11" s="38">
        <v>130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1:52" s="5" customFormat="1">
      <c r="A12" s="36" t="s">
        <v>21</v>
      </c>
      <c r="B12" s="38">
        <v>14</v>
      </c>
      <c r="C12" s="38">
        <v>20160</v>
      </c>
      <c r="D12" s="38">
        <v>4966</v>
      </c>
      <c r="E12" s="38">
        <v>12069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spans="1:52" s="5" customFormat="1">
      <c r="A13" s="39" t="s">
        <v>24</v>
      </c>
      <c r="B13" s="38">
        <v>2</v>
      </c>
      <c r="C13" s="38">
        <v>2880</v>
      </c>
      <c r="D13" s="38">
        <v>975</v>
      </c>
      <c r="E13" s="38">
        <v>936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spans="1:52" s="5" customFormat="1">
      <c r="A14" s="39" t="s">
        <v>108</v>
      </c>
      <c r="B14" s="38">
        <v>1</v>
      </c>
      <c r="C14" s="38">
        <v>1440</v>
      </c>
      <c r="D14" s="38">
        <v>131</v>
      </c>
      <c r="E14" s="38">
        <v>536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s="5" customFormat="1">
      <c r="A15" s="39" t="s">
        <v>119</v>
      </c>
      <c r="B15" s="38">
        <v>1</v>
      </c>
      <c r="C15" s="38">
        <v>1440</v>
      </c>
      <c r="D15" s="38">
        <v>181</v>
      </c>
      <c r="E15" s="38">
        <v>1097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 s="5" customFormat="1">
      <c r="A16" s="39" t="s">
        <v>41</v>
      </c>
      <c r="B16" s="38">
        <v>4</v>
      </c>
      <c r="C16" s="38">
        <v>5760</v>
      </c>
      <c r="D16" s="38">
        <v>2055</v>
      </c>
      <c r="E16" s="38">
        <v>4085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spans="1:52" s="5" customFormat="1">
      <c r="A17" s="39" t="s">
        <v>81</v>
      </c>
      <c r="B17" s="38">
        <v>1</v>
      </c>
      <c r="C17" s="38">
        <v>1440</v>
      </c>
      <c r="D17" s="38">
        <v>128</v>
      </c>
      <c r="E17" s="38">
        <v>800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spans="1:52" s="5" customFormat="1">
      <c r="A18" s="39" t="s">
        <v>90</v>
      </c>
      <c r="B18" s="38">
        <v>5</v>
      </c>
      <c r="C18" s="38">
        <v>7200</v>
      </c>
      <c r="D18" s="38">
        <v>1496</v>
      </c>
      <c r="E18" s="38">
        <v>4615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spans="1:52" s="5" customFormat="1">
      <c r="A19" s="36" t="s">
        <v>474</v>
      </c>
      <c r="B19" s="38">
        <v>15</v>
      </c>
      <c r="C19" s="38">
        <v>20360</v>
      </c>
      <c r="D19" s="38">
        <v>5096</v>
      </c>
      <c r="E19" s="38">
        <v>12199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52" s="5" customFormat="1">
      <c r="A20"/>
      <c r="B20"/>
      <c r="C20"/>
      <c r="D20"/>
      <c r="E20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spans="1:52">
      <c r="A21"/>
      <c r="B21"/>
      <c r="C21"/>
      <c r="D21"/>
      <c r="E21"/>
    </row>
    <row r="22" spans="1:52">
      <c r="A22"/>
      <c r="B22"/>
      <c r="C22"/>
      <c r="D22"/>
      <c r="E22"/>
    </row>
    <row r="23" spans="1:52">
      <c r="A23"/>
      <c r="B23"/>
      <c r="C23"/>
      <c r="D23"/>
      <c r="E23"/>
    </row>
    <row r="24" spans="1:52">
      <c r="A24"/>
      <c r="B24"/>
      <c r="C24"/>
      <c r="D24"/>
      <c r="E24"/>
    </row>
    <row r="25" spans="1:52">
      <c r="A25"/>
      <c r="B25"/>
      <c r="C25"/>
      <c r="D25"/>
      <c r="E25"/>
    </row>
    <row r="26" spans="1:52">
      <c r="A26"/>
      <c r="B26"/>
      <c r="C26"/>
      <c r="D26"/>
      <c r="E26"/>
    </row>
    <row r="27" spans="1:52">
      <c r="A27"/>
      <c r="B27"/>
      <c r="C27"/>
      <c r="D27"/>
      <c r="E27"/>
    </row>
    <row r="28" spans="1:52">
      <c r="A28"/>
      <c r="B28"/>
      <c r="C28"/>
      <c r="D28"/>
      <c r="E28"/>
    </row>
    <row r="29" spans="1:52">
      <c r="A29"/>
      <c r="B29"/>
      <c r="C29"/>
      <c r="D29"/>
      <c r="E29"/>
    </row>
    <row r="30" spans="1:52">
      <c r="A30"/>
      <c r="B30"/>
      <c r="C30"/>
      <c r="D30"/>
      <c r="E30"/>
    </row>
    <row r="31" spans="1:52">
      <c r="A31"/>
      <c r="B31"/>
      <c r="C31"/>
      <c r="D31"/>
      <c r="E31"/>
    </row>
    <row r="32" spans="1:52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 s="29"/>
      <c r="B37" s="29"/>
      <c r="C37" s="29"/>
      <c r="D37" s="29"/>
      <c r="E37" s="29"/>
    </row>
    <row r="38" spans="1:5">
      <c r="A38" s="29"/>
      <c r="B38" s="29"/>
      <c r="C38" s="29"/>
      <c r="D38" s="29"/>
      <c r="E38" s="29"/>
    </row>
    <row r="39" spans="1:5">
      <c r="A39" s="29"/>
      <c r="B39" s="29"/>
      <c r="C39" s="29"/>
      <c r="D39" s="29"/>
      <c r="E39" s="29"/>
    </row>
    <row r="40" spans="1:5">
      <c r="A40" s="29"/>
      <c r="B40" s="29"/>
      <c r="C40" s="29"/>
      <c r="D40" s="29"/>
      <c r="E40" s="29"/>
    </row>
    <row r="41" spans="1:5">
      <c r="A41" s="29"/>
      <c r="B41" s="29"/>
      <c r="C41" s="29"/>
      <c r="D41" s="29"/>
      <c r="E41" s="29"/>
    </row>
    <row r="42" spans="1:5">
      <c r="A42" s="29"/>
      <c r="B42" s="29"/>
      <c r="C42" s="29"/>
      <c r="D42" s="29"/>
      <c r="E42" s="29"/>
    </row>
    <row r="43" spans="1:5">
      <c r="A43" s="29"/>
      <c r="B43" s="29"/>
      <c r="C43" s="29"/>
      <c r="D43" s="29"/>
      <c r="E43" s="29"/>
    </row>
    <row r="44" spans="1:5">
      <c r="A44" s="29"/>
      <c r="B44" s="29"/>
      <c r="C44" s="29"/>
      <c r="D44" s="29"/>
      <c r="E44" s="29"/>
    </row>
    <row r="45" spans="1:5">
      <c r="A45" s="29"/>
      <c r="B45" s="29"/>
      <c r="C45" s="29"/>
      <c r="D45" s="29"/>
      <c r="E45" s="29"/>
    </row>
    <row r="46" spans="1:5">
      <c r="A46" s="29"/>
      <c r="B46" s="29"/>
      <c r="C46" s="29"/>
      <c r="D46" s="29"/>
      <c r="E46" s="29"/>
    </row>
    <row r="47" spans="1:5">
      <c r="A47" s="29"/>
      <c r="B47" s="29"/>
      <c r="C47" s="29"/>
      <c r="D47" s="29"/>
      <c r="E47" s="29"/>
    </row>
    <row r="48" spans="1:5">
      <c r="A48" s="29"/>
      <c r="B48" s="29"/>
      <c r="C48" s="29"/>
      <c r="D48" s="29"/>
      <c r="E48" s="29"/>
    </row>
    <row r="49" spans="1:5">
      <c r="A49" s="29"/>
      <c r="B49" s="29"/>
      <c r="C49" s="29"/>
      <c r="D49" s="29"/>
      <c r="E49" s="29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13</vt:i4>
      </vt:variant>
    </vt:vector>
  </HeadingPairs>
  <TitlesOfParts>
    <vt:vector size="24" baseType="lpstr">
      <vt:lpstr>Base</vt:lpstr>
      <vt:lpstr>Ópera</vt:lpstr>
      <vt:lpstr>Theatro</vt:lpstr>
      <vt:lpstr>OSM</vt:lpstr>
      <vt:lpstr>Balé</vt:lpstr>
      <vt:lpstr>Lírico</vt:lpstr>
      <vt:lpstr>Paulistano</vt:lpstr>
      <vt:lpstr>Quarteto</vt:lpstr>
      <vt:lpstr>OER</vt:lpstr>
      <vt:lpstr>Conservatorio</vt:lpstr>
      <vt:lpstr>Parceiros</vt:lpstr>
      <vt:lpstr>Balé!Area_de_impressao</vt:lpstr>
      <vt:lpstr>Base!Area_de_impressao</vt:lpstr>
      <vt:lpstr>Conservatorio!Area_de_impressao</vt:lpstr>
      <vt:lpstr>Lírico!Area_de_impressao</vt:lpstr>
      <vt:lpstr>OER!Area_de_impressao</vt:lpstr>
      <vt:lpstr>Ópera!Area_de_impressao</vt:lpstr>
      <vt:lpstr>OSM!Area_de_impressao</vt:lpstr>
      <vt:lpstr>Parceiros!Area_de_impressao</vt:lpstr>
      <vt:lpstr>Paulistano!Area_de_impressao</vt:lpstr>
      <vt:lpstr>Quarteto!Area_de_impressao</vt:lpstr>
      <vt:lpstr>Theatro!Area_de_impressao</vt:lpstr>
      <vt:lpstr>Parceiros!Titulos_de_impressao</vt:lpstr>
      <vt:lpstr>Theatro!Titulos_de_impressao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x200395</dc:creator>
  <cp:lastModifiedBy>douglas.ponso</cp:lastModifiedBy>
  <cp:lastPrinted>2018-12-28T18:45:52Z</cp:lastPrinted>
  <dcterms:created xsi:type="dcterms:W3CDTF">2018-11-22T11:30:12Z</dcterms:created>
  <dcterms:modified xsi:type="dcterms:W3CDTF">2018-12-28T18:46:05Z</dcterms:modified>
</cp:coreProperties>
</file>