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firstSheet="8" activeTab="12"/>
  </bookViews>
  <sheets>
    <sheet name="Janeiro2017" sheetId="1" r:id="rId1"/>
    <sheet name="Fevereiro2017" sheetId="2" r:id="rId2"/>
    <sheet name="Março2017" sheetId="3" r:id="rId3"/>
    <sheet name="Abril 2017" sheetId="4" r:id="rId4"/>
    <sheet name="Maio2017" sheetId="5" r:id="rId5"/>
    <sheet name="Junho2017" sheetId="6" r:id="rId6"/>
    <sheet name="MÉDIA SEMESTRAL" sheetId="7" r:id="rId7"/>
    <sheet name="Julho2017" sheetId="8" r:id="rId8"/>
    <sheet name="Agosto2017" sheetId="9" r:id="rId9"/>
    <sheet name="Setembro2017" sheetId="10" r:id="rId10"/>
    <sheet name="Outubro2017" sheetId="11" r:id="rId11"/>
    <sheet name="Novembro2017" sheetId="12" r:id="rId12"/>
    <sheet name="Dezembro2017" sheetId="13" r:id="rId13"/>
    <sheet name="MÉDIA SEMESTRAL2" sheetId="14" r:id="rId14"/>
  </sheets>
  <definedNames/>
  <calcPr fullCalcOnLoad="1"/>
</workbook>
</file>

<file path=xl/sharedStrings.xml><?xml version="1.0" encoding="utf-8"?>
<sst xmlns="http://schemas.openxmlformats.org/spreadsheetml/2006/main" count="1304" uniqueCount="385">
  <si>
    <t>INFORMAÇÃO DE PÚBLICO POR EVENTO - FEVEREIRO 2017</t>
  </si>
  <si>
    <t>INGRESSOS EMITIDOS</t>
  </si>
  <si>
    <t>PÚBLICO PRESENTE</t>
  </si>
  <si>
    <t>AUSENTES</t>
  </si>
  <si>
    <t>COMPARATIVO EM %</t>
  </si>
  <si>
    <t>RECEITA BRUTA</t>
  </si>
  <si>
    <t>SEQ.</t>
  </si>
  <si>
    <t>DATA</t>
  </si>
  <si>
    <t>HORÁRIO</t>
  </si>
  <si>
    <t>EVENTO</t>
  </si>
  <si>
    <t>LOCAL</t>
  </si>
  <si>
    <t>PGT</t>
  </si>
  <si>
    <t>NÃO PGT</t>
  </si>
  <si>
    <t>TOTAL</t>
  </si>
  <si>
    <t>E X P</t>
  </si>
  <si>
    <t>PRESENTES X EMITIDOS</t>
  </si>
  <si>
    <t>18/02/2017</t>
  </si>
  <si>
    <t>20h00</t>
  </si>
  <si>
    <t>OSM/ Concerto de Lancamento Temp. 2017</t>
  </si>
  <si>
    <t>Theatro Municipal de São Paulo</t>
  </si>
  <si>
    <t>19/02/2017</t>
  </si>
  <si>
    <t>17h00</t>
  </si>
  <si>
    <t>OSM/ MENDELSSOHN E VILLA LOBOS</t>
  </si>
  <si>
    <t>***NÃO PAGANTES REPRESENTAM O PÚBLICO: ISENTOS, CATIVOS, GRATUÍTOS, CONVITES, PATROCINADORES, PARCEIROS, CADEIRANTES</t>
  </si>
  <si>
    <t>INFORMAÇÃO DE PÚBLICO POR EVENTO - JANEIRO 2017</t>
  </si>
  <si>
    <t>25/01/2017</t>
  </si>
  <si>
    <t>11h00</t>
  </si>
  <si>
    <t>BARBATUQUES E BADI ASSAD</t>
  </si>
  <si>
    <t>15h00</t>
  </si>
  <si>
    <t>ORQUESTRA BACHIANA</t>
  </si>
  <si>
    <t>ILÚ OBÁ DE MIN COM JUÇARA MARÇAL E FABIANA COZZA</t>
  </si>
  <si>
    <t>19h00</t>
  </si>
  <si>
    <t>LINIKER E OS CARAMELOWS + ENSEMBLE VOCAL PAULISTA</t>
  </si>
  <si>
    <t>21h00</t>
  </si>
  <si>
    <t>INFORMAÇÃO DE PÚBLICO POR EVENTO - MARÇO 2017</t>
  </si>
  <si>
    <t>04/03/2017</t>
  </si>
  <si>
    <t>16h30</t>
  </si>
  <si>
    <t>OSM - HEITOR VILLA-LOBOS BACHIANAS BRASILEIRAS 1, 4, 5, 6, 8</t>
  </si>
  <si>
    <t>OSM - HEITOR VILLA-LOBOS BACHIANAS BRASILEIRAS 2, 3, 7, 9</t>
  </si>
  <si>
    <t>05/03/2017</t>
  </si>
  <si>
    <t>OSM - HEITOR VILLA LOBOS BACHIANAS BRASILEIRAS 1, 4, 5, 6, 8</t>
  </si>
  <si>
    <t>OSM - HEITOR VILLA LOBOS BACHIANAS BRASILEIRAS 2, 3, 7, 9</t>
  </si>
  <si>
    <t>10/03/2017</t>
  </si>
  <si>
    <t>OSM - JOHANNES BRAHMS</t>
  </si>
  <si>
    <t>11/03/2017</t>
  </si>
  <si>
    <t>12/03/2017</t>
  </si>
  <si>
    <t>12h00</t>
  </si>
  <si>
    <t>DOMINGO NO MUNICIPAL - OER</t>
  </si>
  <si>
    <t>15/03/2017</t>
  </si>
  <si>
    <t>AVANTE, MARCHE (MIT)</t>
  </si>
  <si>
    <t>16/03/2017</t>
  </si>
  <si>
    <t>19/03/2017</t>
  </si>
  <si>
    <t>DOMINGO NO MUNICIPAL - Coral Paulistano</t>
  </si>
  <si>
    <t>24/03/2017</t>
  </si>
  <si>
    <t>Balé da Cidade de São Paulo</t>
  </si>
  <si>
    <t>25/03/2017</t>
  </si>
  <si>
    <t>26/03/2017</t>
  </si>
  <si>
    <t>Balé da Cidade de São  Paulo</t>
  </si>
  <si>
    <t>28/03/2017</t>
  </si>
  <si>
    <t>29/03/2017</t>
  </si>
  <si>
    <t>16h00</t>
  </si>
  <si>
    <t>BACHIANA FILARMÔNICA SESI-SP</t>
  </si>
  <si>
    <t>30/03/2017</t>
  </si>
  <si>
    <t>Quateto de Cordas</t>
  </si>
  <si>
    <t>Praça das Artes</t>
  </si>
  <si>
    <t>31/03/2017</t>
  </si>
  <si>
    <t>INFORMAÇÃO DE PÚBLICO POR EVENTO - ABRIL 2017</t>
  </si>
  <si>
    <t>01/04/2017</t>
  </si>
  <si>
    <t>Opera Studio A Viúva Alegre</t>
  </si>
  <si>
    <t>02/04/2017</t>
  </si>
  <si>
    <t>Orquetras de Helíopolis</t>
  </si>
  <si>
    <t>OSM - Concerto Informal I</t>
  </si>
  <si>
    <t>05/04/2017</t>
  </si>
  <si>
    <t>RECITAL AMARAL VIEIRA</t>
  </si>
  <si>
    <t>07/04/2017</t>
  </si>
  <si>
    <t>OSM, CORO LÍRICO, MINCZUK / FIDELIO</t>
  </si>
  <si>
    <t>08/04/2017</t>
  </si>
  <si>
    <t>09/04/2017</t>
  </si>
  <si>
    <t>Domingo no Municipal OER II</t>
  </si>
  <si>
    <t>10/04/2017</t>
  </si>
  <si>
    <t>18h00</t>
  </si>
  <si>
    <t>HAPPY HOUR QUINTETO PIANO E QUARTETO DE CORDAS</t>
  </si>
  <si>
    <t>11/04/2017</t>
  </si>
  <si>
    <t>HAPPY HOUR LUZES DA CIDADE</t>
  </si>
  <si>
    <t>12/04/2017</t>
  </si>
  <si>
    <t>RECITAL HOMERO VELHO, BARÍTONO</t>
  </si>
  <si>
    <t>13/04/2017</t>
  </si>
  <si>
    <t>QUARTETO DE CORDAS - VILLA LOBOS</t>
  </si>
  <si>
    <t>14/04/2017</t>
  </si>
  <si>
    <t>OSM, CORAL PAULISTANO, MINCZUK/BACH</t>
  </si>
  <si>
    <t>15/04/2017</t>
  </si>
  <si>
    <t>OSM, CORAL PAULISTANO , MINCZUK / BACH</t>
  </si>
  <si>
    <t>17/04/2017</t>
  </si>
  <si>
    <t>HAPPY HOUR RECITAL DE PIANO</t>
  </si>
  <si>
    <t>18/04/2017</t>
  </si>
  <si>
    <t>HAPPY HOUR GRUPO DE SAXOFONES</t>
  </si>
  <si>
    <t>19/04/2017</t>
  </si>
  <si>
    <t>RECITAL MANUELA FREUA</t>
  </si>
  <si>
    <t>21/04/2017</t>
  </si>
  <si>
    <t>OSM, ARAKAKI / VIEIRA / LIST / RAVEL</t>
  </si>
  <si>
    <t>22/04/2017</t>
  </si>
  <si>
    <t>OSM, ARAKAKI, VIEIRA/ LISZT/ RAVEL</t>
  </si>
  <si>
    <t>Escola de Dança de São Paulo I</t>
  </si>
  <si>
    <t>23/04/2017</t>
  </si>
  <si>
    <t>BACHIANA FILARMONICA SESI-SP</t>
  </si>
  <si>
    <t>ORQUSTRA SINFÔNICA JOVEM</t>
  </si>
  <si>
    <t>24/04/2017</t>
  </si>
  <si>
    <t>HAPPY HOUR CAMERATA DE VIOLÕES</t>
  </si>
  <si>
    <t>25/04/2017</t>
  </si>
  <si>
    <t>HAPPY HOUR CONJUNTO DA OFICINA DE MÚSICA</t>
  </si>
  <si>
    <t>26/04/2017</t>
  </si>
  <si>
    <t>RECITAL CHÃO DE ESTRELAS</t>
  </si>
  <si>
    <t>27/04/2017</t>
  </si>
  <si>
    <t>QUARTETO DE CORDAS GIUSEPPE/ LUIGI/ FRANZ</t>
  </si>
  <si>
    <t>28/04/2017</t>
  </si>
  <si>
    <t>OSM, AMADIO / BRAHMS / WAGNER</t>
  </si>
  <si>
    <t>29/04/2017</t>
  </si>
  <si>
    <t>30/04/2017</t>
  </si>
  <si>
    <t xml:space="preserve"> PEDRO E O LOBO I</t>
  </si>
  <si>
    <t>INFORMAÇÃO DE PÚBLICO POR EVENTO - MAIO 2017</t>
  </si>
  <si>
    <t>01/05/2017</t>
  </si>
  <si>
    <t>PEDRO E O LOBO I</t>
  </si>
  <si>
    <t>Happy Hour Jonatas Braga</t>
  </si>
  <si>
    <t>Quartas Musicais Emanuelle Baldini</t>
  </si>
  <si>
    <t>05/05/2017</t>
  </si>
  <si>
    <t>OSM, MINCZUK / MOZART / BRUCKNER</t>
  </si>
  <si>
    <t>06/05/2017</t>
  </si>
  <si>
    <t>A Viúva Alegre II</t>
  </si>
  <si>
    <t>07/05/2017</t>
  </si>
  <si>
    <t>ORQUESTRAS DE HELIÓPOLIS</t>
  </si>
  <si>
    <t>OSM - Concerto Informal II</t>
  </si>
  <si>
    <t>Happy Hour no Municipal</t>
  </si>
  <si>
    <t>Happy Hour Hermes Jacchieri</t>
  </si>
  <si>
    <t>Quartas Musicais Villa - Lobos</t>
  </si>
  <si>
    <t>Quarteto de Cordas - Fernando T.</t>
  </si>
  <si>
    <t>12/05/2017</t>
  </si>
  <si>
    <t>OSM, CORO LIRICO, MINCZUK/ GRIEG</t>
  </si>
  <si>
    <t>13/05/2017</t>
  </si>
  <si>
    <t>Ópera Studio João de Barro I</t>
  </si>
  <si>
    <t>OSM, CORO LÍRICO, MINCZUK / GRIEG</t>
  </si>
  <si>
    <t>14/05/2017</t>
  </si>
  <si>
    <t>OER - Pedro e o Lobo II</t>
  </si>
  <si>
    <t>Bachiana Filarmônica</t>
  </si>
  <si>
    <t>Happy Hour Leandro Isaac Motta</t>
  </si>
  <si>
    <t>Coral Paulistano - Motetos da Paixão</t>
  </si>
  <si>
    <t>Quartas Musicais Winterreise</t>
  </si>
  <si>
    <t>Winterreise com Balé da Cidade</t>
  </si>
  <si>
    <t>19/05/2017</t>
  </si>
  <si>
    <t>OSM CÂMARA / VILLA-LOBOS / SCHUBERT</t>
  </si>
  <si>
    <t>18H00</t>
  </si>
  <si>
    <t>Virada Cultural/ WINTERREISE</t>
  </si>
  <si>
    <t>22H00</t>
  </si>
  <si>
    <t>Virada Cultural/ OSM</t>
  </si>
  <si>
    <t>00H00</t>
  </si>
  <si>
    <t>Virada Cultural/ CORO LÍRICO</t>
  </si>
  <si>
    <t>02H00</t>
  </si>
  <si>
    <t>Virada Cultural/ BACHIANAS E VAI VAI</t>
  </si>
  <si>
    <t>10H00</t>
  </si>
  <si>
    <t>Virada Cultural/ CORAL PAULISTANO</t>
  </si>
  <si>
    <t>13H00</t>
  </si>
  <si>
    <t>Virada Cultural/ QUARTETO DE CORDAS</t>
  </si>
  <si>
    <t>15H00</t>
  </si>
  <si>
    <t>Virada Cultutal/ IVAN VILELLA</t>
  </si>
  <si>
    <t>Virada Cultural/ CAMANÉ</t>
  </si>
  <si>
    <t>RESUMO DE PÚBLICO PRESENTE NO 1º SEMESTRE DE 2017</t>
  </si>
  <si>
    <t>Quartas Musicais/ Eric Herrero</t>
  </si>
  <si>
    <t>Quarteto Mozart/ Beethoven</t>
  </si>
  <si>
    <t>26/05/2017</t>
  </si>
  <si>
    <t>OSM, MINCZUK / RODRIGO / TCHAIKOVSK</t>
  </si>
  <si>
    <t>27/05/2017</t>
  </si>
  <si>
    <t>ESCOLA DE DANÇA II</t>
  </si>
  <si>
    <t>-</t>
  </si>
  <si>
    <t>MÊS</t>
  </si>
  <si>
    <t>Oruqestra de Santo André</t>
  </si>
  <si>
    <t>Nº EVENTOS</t>
  </si>
  <si>
    <t>EMITIDOS</t>
  </si>
  <si>
    <t>PRESENTES</t>
  </si>
  <si>
    <t>28/05/2017</t>
  </si>
  <si>
    <t>OSM - Concerto Informal III</t>
  </si>
  <si>
    <t>%</t>
  </si>
  <si>
    <t>JANEIRO</t>
  </si>
  <si>
    <t>Concerto e Coro Infantil e Juvenil</t>
  </si>
  <si>
    <t>Concerto e Coro Infantil e Juvenil II</t>
  </si>
  <si>
    <t>Quartas Musicais Cida Moreira</t>
  </si>
  <si>
    <t>FEVEREIRO</t>
  </si>
  <si>
    <t>MARÇO</t>
  </si>
  <si>
    <t>ABRIL</t>
  </si>
  <si>
    <t>MAIO</t>
  </si>
  <si>
    <t>JUNHO</t>
  </si>
  <si>
    <t>TOTAL GERAL</t>
  </si>
  <si>
    <t>MÉDIA DE PÚBLICO NO 1º SEMESTRE</t>
  </si>
  <si>
    <t>SEMESTRE</t>
  </si>
  <si>
    <t>Total Geral/6</t>
  </si>
  <si>
    <t>RECEITA BRUTA NO 1º SEMESTE</t>
  </si>
  <si>
    <t>INFORMAÇÃO DE PÚBLICO POR EVENTO - JUNHO 2017</t>
  </si>
  <si>
    <t>OSM, Coral Paulistano/ Gantzer</t>
  </si>
  <si>
    <t>A Viúva Alegre III</t>
  </si>
  <si>
    <t>16H30</t>
  </si>
  <si>
    <t>Orquestra Sinfônica de Heliópolis</t>
  </si>
  <si>
    <t>Happy Hour Tiago Kondo</t>
  </si>
  <si>
    <t>Happy Hour José Artur Souza</t>
  </si>
  <si>
    <t>Quartas Musicais/ Orquestra Sinfônica Jovem</t>
  </si>
  <si>
    <t>Quarteto de Cordas e Ricardo Kanji</t>
  </si>
  <si>
    <t>OSM, Tibiriçá, Monteiro/ Mozart</t>
  </si>
  <si>
    <t>João de Barro II</t>
  </si>
  <si>
    <t>Domingo no Municipal - OER III</t>
  </si>
  <si>
    <t>Bachiana G. Mahler</t>
  </si>
  <si>
    <t>Happy Hour Alan Olimpio</t>
  </si>
  <si>
    <t>Happy Hour Quarteto de Cordas</t>
  </si>
  <si>
    <t>Coral Paulistano/ A Barca</t>
  </si>
  <si>
    <t>Quartas Musicais/ Marcelo Bratke e Camerata</t>
  </si>
  <si>
    <t>Balé da Cidade/ Cacti e Paraíso Perdido</t>
  </si>
  <si>
    <t>Pedro e o Lobo III</t>
  </si>
  <si>
    <t>Domingo no Municipal - Coral Paulistano II</t>
  </si>
  <si>
    <t>19h30</t>
  </si>
  <si>
    <t>Líbano - Patrimônio da Humanidade</t>
  </si>
  <si>
    <t>Quarteto/ Schubert/ Mendelssohn</t>
  </si>
  <si>
    <t>Escola de Dança III</t>
  </si>
  <si>
    <t xml:space="preserve">12h00 </t>
  </si>
  <si>
    <t>Domingo no Municipal/ OCAM - USP</t>
  </si>
  <si>
    <t>Happy Hour Wilson Nogueira</t>
  </si>
  <si>
    <t>Happy Hour Quinteto de Flautas</t>
  </si>
  <si>
    <t>Quartas Musicais/ Comp. Luso- Brasileiras</t>
  </si>
  <si>
    <t>OSM, Coro Lírico, Minczuk/ Danação</t>
  </si>
  <si>
    <t>***OBS: ENTRARAM 50 PESSOAS SEM INGRESSOS NO EVENTO DO DIA 19/06 - LÍBANO, PORTANTO O NÚMERO DE PRESENTES SERÁ SUPERIOR AO NÚMERO DE EMISSÕES DE INGRESSOS.</t>
  </si>
  <si>
    <t>INFORMAÇÃO DE PÚBLICO POR EVENTO - JULHO 2017</t>
  </si>
  <si>
    <t>CAPACIDADE DO ESPAÇO</t>
  </si>
  <si>
    <t>% OCUPAÇÃO DO ESPAÇO</t>
  </si>
  <si>
    <t xml:space="preserve">SEQ. </t>
  </si>
  <si>
    <t>01/07/2017</t>
  </si>
  <si>
    <t>A Viúva Alegre IV</t>
  </si>
  <si>
    <t>OSM, CORO LÍRICO, MINCZUK / DANAÇÃO</t>
  </si>
  <si>
    <t>02/07/2017</t>
  </si>
  <si>
    <t>ORQUESTRA SINFÔNICA HELIÓPOLIS/ BEETHOVEN</t>
  </si>
  <si>
    <t>05/07/2017</t>
  </si>
  <si>
    <t>BACHIANA FILARMÔNICA SESI - SP/ J. BRAHMS</t>
  </si>
  <si>
    <t>07/07/2017</t>
  </si>
  <si>
    <t>OSM, CORAL PAULISTANO/ 2001 ODISSEIA</t>
  </si>
  <si>
    <t>08/07/2017</t>
  </si>
  <si>
    <t>JÕAO DE BARRO III</t>
  </si>
  <si>
    <t>OSM, CORAL PAULISTANO/2001 ODISSEIA</t>
  </si>
  <si>
    <t>09/07/2017</t>
  </si>
  <si>
    <t>Domingo no Municipal - OER</t>
  </si>
  <si>
    <t>Concerto Informal IV</t>
  </si>
  <si>
    <t>Happy Hour/ Recital - Duo de Pianos</t>
  </si>
  <si>
    <t>11/07/2017</t>
  </si>
  <si>
    <t>CORAL PAULISTANO, BRAHMS/ SCHUMANN/ SCHUBERT</t>
  </si>
  <si>
    <t xml:space="preserve">Praça das Artes </t>
  </si>
  <si>
    <t>14/07/2017</t>
  </si>
  <si>
    <t>OSM / RHEIN-SCHIATO / BARRY LYNDON</t>
  </si>
  <si>
    <t>15/07/2017</t>
  </si>
  <si>
    <t>PEDRO E O LOBO IV</t>
  </si>
  <si>
    <t>OSM/ RHEIN-SCHIATO/ BARRY LINDON</t>
  </si>
  <si>
    <t>16/07/2017</t>
  </si>
  <si>
    <t>DOMINGO NO MUNICIPAL - CORAL PAULISTANO III</t>
  </si>
  <si>
    <t>Happy Hour com Wilson Nogueira</t>
  </si>
  <si>
    <t>21/07/2017</t>
  </si>
  <si>
    <t>OSM / ROCHA / LARANJA MECANICA</t>
  </si>
  <si>
    <t>22/07/2017</t>
  </si>
  <si>
    <t>Sonhos/ Cia Ballet de Cegos</t>
  </si>
  <si>
    <t>23/07/2017</t>
  </si>
  <si>
    <t>BACHIANA FILARMÔNICA SESI - SP/ W. A. MOZART</t>
  </si>
  <si>
    <t>Happy Hour/ L. Van Beethoven</t>
  </si>
  <si>
    <t>Happy Hour/ F. Chopin</t>
  </si>
  <si>
    <t>Happy Hour/ Recital Alunos de Violino</t>
  </si>
  <si>
    <t>INFORMAÇÃO DE PÚBLICO POR EVENTO - AGOSTO 2017</t>
  </si>
  <si>
    <t>INFORMAÇÃO DE PÚBLICO POR EVENTO - SETEMBRO 2017</t>
  </si>
  <si>
    <t>02/08/2017</t>
  </si>
  <si>
    <t>QUARTAS MUSICAIS/ KUBRICK EM CONCERTO - LARANJA MECÂNICA</t>
  </si>
  <si>
    <t>OSM INTERPRETA MAHLER</t>
  </si>
  <si>
    <t>04/08/2017</t>
  </si>
  <si>
    <t>OSM, CORO LÍRICO/ TCHAIKOVSKY</t>
  </si>
  <si>
    <t>05/08/2017</t>
  </si>
  <si>
    <t>JOÃO DE BARRO PARA CRIANÇA</t>
  </si>
  <si>
    <t>06/08/2017</t>
  </si>
  <si>
    <t>ORQUESTRA SINFÔNICA HELIÓPOLIS - FESTIVAL JOHANN STRAUSS JR.</t>
  </si>
  <si>
    <t>OSM INFORMAL/ GUARANY</t>
  </si>
  <si>
    <t>12H00</t>
  </si>
  <si>
    <t>07/08/2017</t>
  </si>
  <si>
    <t>HAPPY HOUR/ Recital de Violão</t>
  </si>
  <si>
    <t>08/08/2017</t>
  </si>
  <si>
    <t>HAPPY HOUR/ Recital de Canto e Piano</t>
  </si>
  <si>
    <t>Quarteto e Sujeito a Guincho</t>
  </si>
  <si>
    <t>12/08/2017</t>
  </si>
  <si>
    <t>Quarteto de Cordas e Suj a Guincho</t>
  </si>
  <si>
    <t>ORQUESTRA SINFONICA DE HELIOPOLIS</t>
  </si>
  <si>
    <t>13/08/2017</t>
  </si>
  <si>
    <t>DOMINGO NO MUNICIPAL/ OER</t>
  </si>
  <si>
    <t>HAPPY HOUR</t>
  </si>
  <si>
    <t>14/08/2017</t>
  </si>
  <si>
    <t>HAPPY HOUR/ SAMUEL POMPEO QUINTETO</t>
  </si>
  <si>
    <t>20H00</t>
  </si>
  <si>
    <t>OER CISNE NEGRO</t>
  </si>
  <si>
    <t>15/08/2017</t>
  </si>
  <si>
    <t>40º COMEMORAÇÃO CIDADES IRMÃS</t>
  </si>
  <si>
    <t>CORAL PAULISTANO/ MÚSICAS DOS SÉCULOS XX E XXI</t>
  </si>
  <si>
    <t>18/08/2017</t>
  </si>
  <si>
    <t>OSM/ MOZART</t>
  </si>
  <si>
    <t>OSM E JOÃO CARLOS MARTINS</t>
  </si>
  <si>
    <t>PEDRO E O LOBO</t>
  </si>
  <si>
    <t>19/08/2017</t>
  </si>
  <si>
    <t>FESTIVAL DE COROS INFANTO JUVENIS</t>
  </si>
  <si>
    <t>OSM INTERPRETA HAYDN E MOZART</t>
  </si>
  <si>
    <t>21/08/2017</t>
  </si>
  <si>
    <t>17H00</t>
  </si>
  <si>
    <t>HAPPY HOUR/ BANDOOZONZE</t>
  </si>
  <si>
    <t>22/08/2017</t>
  </si>
  <si>
    <t>BACHIANA FILARMÔNICA SESI - SP</t>
  </si>
  <si>
    <t>QUARTETO DA CIDADE</t>
  </si>
  <si>
    <t>24/08/2017</t>
  </si>
  <si>
    <t>OSM/ TRIBUTO A JOHN WILLIAMS</t>
  </si>
  <si>
    <t>Quarteto de Cordas/ A. Dvorak</t>
  </si>
  <si>
    <t>FESTIVAL DE COROS</t>
  </si>
  <si>
    <t>25/08/2017</t>
  </si>
  <si>
    <t>OSM TRIBUTO A JOHN WILLIAMS</t>
  </si>
  <si>
    <t>Escola de Dança</t>
  </si>
  <si>
    <t>26/08/2017</t>
  </si>
  <si>
    <t>HAPPY HOUR - QUARTETO FALA DE FLAUTA</t>
  </si>
  <si>
    <t>ORQUESTRA JAZZ SINFÔNICA E NELSON AYRES TRIO</t>
  </si>
  <si>
    <t>27/08/2017</t>
  </si>
  <si>
    <t>CORAL PAULISTANO</t>
  </si>
  <si>
    <t>28/08/2017</t>
  </si>
  <si>
    <t>HAPPY HOUR/ SONATA PARA PIANO</t>
  </si>
  <si>
    <t>BACHIANA FILARMONICA</t>
  </si>
  <si>
    <t>ÓPERA NABUCCO</t>
  </si>
  <si>
    <t>ESCOLA DE DANÇA</t>
  </si>
  <si>
    <t>JAZZ SINFÔNICA</t>
  </si>
  <si>
    <t>QUARTETO DE CORDAS</t>
  </si>
  <si>
    <t>ORQUESTRA SINFONICA JOVEM</t>
  </si>
  <si>
    <t>INFORMAÇÃO DE PÚBLICO POR EVENTO - DEZEMBRO 2017</t>
  </si>
  <si>
    <t>Lucianne Murta - Gala 15 anos</t>
  </si>
  <si>
    <t>Quarteto de Cordas e Duofel</t>
  </si>
  <si>
    <t>Noite de Gala do Circo</t>
  </si>
  <si>
    <t>Coral Paulistano de Natal</t>
  </si>
  <si>
    <t>Ópera A Flauta Magica</t>
  </si>
  <si>
    <t>OER- Ópera em Concerto</t>
  </si>
  <si>
    <t>OSM e Coro Lirico - Concerto de Natal</t>
  </si>
  <si>
    <t>INFORMAÇÃO DE PÚBLICO POR EVENTO - OUTUBRO 2017</t>
  </si>
  <si>
    <t>ORQUESTRA DE HELIOPOLIS</t>
  </si>
  <si>
    <t>20H30</t>
  </si>
  <si>
    <t>MATIAS OLIVEIRA TRIO</t>
  </si>
  <si>
    <t>BALÉ ANATOMIA E RISCO</t>
  </si>
  <si>
    <t>ORQUESTRA GPA</t>
  </si>
  <si>
    <t>16H00</t>
  </si>
  <si>
    <t>BALÉ STAGIUM</t>
  </si>
  <si>
    <t>BALÉ DE CEGOS</t>
  </si>
  <si>
    <t>QUARTETO DE CORDAS - CONCERTO</t>
  </si>
  <si>
    <t>19H00</t>
  </si>
  <si>
    <t xml:space="preserve">O SINFONISMO ESPANHOL </t>
  </si>
  <si>
    <t>OER E CIA IMAGO</t>
  </si>
  <si>
    <t>15/10/20177</t>
  </si>
  <si>
    <t>FESTIVAL DE SAPATEADOS</t>
  </si>
  <si>
    <t>OSM 32</t>
  </si>
  <si>
    <t>QUARTETO DA CIDADE - CONCERTO</t>
  </si>
  <si>
    <t>OSM 33</t>
  </si>
  <si>
    <t>JAZZ SINFONICA</t>
  </si>
  <si>
    <t>PESCADORES DE PÉROLAS</t>
  </si>
  <si>
    <t>RESUMO DE PÚBLICO PRESENTE NO 2º SEMESTRE DE 2017</t>
  </si>
  <si>
    <t>JULHO</t>
  </si>
  <si>
    <t>AGOSTO</t>
  </si>
  <si>
    <t>SETEMBRO</t>
  </si>
  <si>
    <t>OUTUBRO</t>
  </si>
  <si>
    <t>NOVEMBRO</t>
  </si>
  <si>
    <t>DEZEMBRO</t>
  </si>
  <si>
    <t>MÉDIA DE PÚBLICO NO 2º SEMESTRE</t>
  </si>
  <si>
    <t>RECEITA BRUTA NO 2º SEMESTE</t>
  </si>
  <si>
    <t>INFORMAÇÃO DE PÚBLICO POR EVENTO - NOVEMBRO 2017</t>
  </si>
  <si>
    <t>Os Pescadores de Pérolas</t>
  </si>
  <si>
    <t xml:space="preserve">Meu Primeiro Municipal João de Barro </t>
  </si>
  <si>
    <t>OSM 34</t>
  </si>
  <si>
    <t>Orquestra Juvenil de Heliopolis</t>
  </si>
  <si>
    <t>Escola de Dança O Quebra Nozes</t>
  </si>
  <si>
    <t>20h30</t>
  </si>
  <si>
    <t>OSM 35</t>
  </si>
  <si>
    <t>10h00</t>
  </si>
  <si>
    <t>Camerata Ikeda</t>
  </si>
  <si>
    <t>Concerto Coral Paulistano</t>
  </si>
  <si>
    <t>Bachiana Filarmonica</t>
  </si>
  <si>
    <t>Balé - Dança em Preto e Branco</t>
  </si>
  <si>
    <t>Coral Paulistano</t>
  </si>
  <si>
    <t>Quarteto de Cordas</t>
  </si>
  <si>
    <t>OSM - O Messias Hëndel</t>
  </si>
  <si>
    <t>Escola de Dança Um Sonho de Natal</t>
  </si>
  <si>
    <t>OER - Dvorák</t>
  </si>
  <si>
    <t>#ERROR!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</si>
</sst>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\ * #,##0.00_-;\-&quot;R$&quot;\ * #,##0.00_-;_-&quot;R$&quot;\ * &quot;-&quot;??_-;_-@"/>
    <numFmt numFmtId="165" formatCode="0.0%"/>
  </numFmts>
  <fonts count="5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sz val="12"/>
      <color indexed="8"/>
      <name val="Calibri"/>
      <family val="2"/>
    </font>
    <font>
      <sz val="13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b/>
      <sz val="13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0"/>
      <color rgb="FF000000"/>
      <name val="Calibri"/>
      <family val="2"/>
    </font>
    <font>
      <b/>
      <sz val="18"/>
      <color rgb="FF000000"/>
      <name val="Calibri"/>
      <family val="2"/>
    </font>
    <font>
      <b/>
      <sz val="15"/>
      <color rgb="FF000000"/>
      <name val="Calibri"/>
      <family val="2"/>
    </font>
    <font>
      <sz val="12"/>
      <color rgb="FF000000"/>
      <name val="Calibri"/>
      <family val="2"/>
    </font>
    <font>
      <sz val="13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00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90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8" fillId="0" borderId="12" xfId="0" applyFont="1" applyBorder="1" applyAlignment="1">
      <alignment horizontal="center"/>
    </xf>
    <xf numFmtId="49" fontId="49" fillId="0" borderId="13" xfId="0" applyNumberFormat="1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right" wrapText="1"/>
    </xf>
    <xf numFmtId="0" fontId="0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19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9" fontId="0" fillId="0" borderId="23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right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right" wrapText="1"/>
    </xf>
    <xf numFmtId="0" fontId="0" fillId="0" borderId="26" xfId="0" applyFont="1" applyBorder="1" applyAlignment="1">
      <alignment horizontal="center" wrapText="1"/>
    </xf>
    <xf numFmtId="0" fontId="0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/>
    </xf>
    <xf numFmtId="0" fontId="0" fillId="0" borderId="25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9" fontId="0" fillId="0" borderId="29" xfId="0" applyNumberFormat="1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9" fontId="50" fillId="0" borderId="34" xfId="0" applyNumberFormat="1" applyFont="1" applyBorder="1" applyAlignment="1">
      <alignment horizontal="center"/>
    </xf>
    <xf numFmtId="164" fontId="51" fillId="0" borderId="24" xfId="0" applyNumberFormat="1" applyFont="1" applyBorder="1" applyAlignment="1">
      <alignment/>
    </xf>
    <xf numFmtId="0" fontId="49" fillId="0" borderId="0" xfId="0" applyFont="1" applyAlignment="1">
      <alignment/>
    </xf>
    <xf numFmtId="0" fontId="48" fillId="0" borderId="11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164" fontId="50" fillId="0" borderId="13" xfId="0" applyNumberFormat="1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horizontal="left" wrapText="1"/>
    </xf>
    <xf numFmtId="164" fontId="50" fillId="0" borderId="29" xfId="0" applyNumberFormat="1" applyFont="1" applyBorder="1" applyAlignment="1">
      <alignment/>
    </xf>
    <xf numFmtId="164" fontId="50" fillId="0" borderId="35" xfId="0" applyNumberFormat="1" applyFont="1" applyBorder="1" applyAlignment="1">
      <alignment/>
    </xf>
    <xf numFmtId="0" fontId="51" fillId="0" borderId="34" xfId="0" applyFont="1" applyBorder="1" applyAlignment="1">
      <alignment horizontal="center"/>
    </xf>
    <xf numFmtId="164" fontId="50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24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3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4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9" fontId="0" fillId="0" borderId="35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/>
    </xf>
    <xf numFmtId="0" fontId="53" fillId="0" borderId="0" xfId="0" applyFont="1" applyAlignment="1">
      <alignment horizontal="center"/>
    </xf>
    <xf numFmtId="0" fontId="0" fillId="0" borderId="0" xfId="0" applyFont="1" applyAlignment="1">
      <alignment/>
    </xf>
    <xf numFmtId="0" fontId="50" fillId="0" borderId="44" xfId="0" applyFont="1" applyBorder="1" applyAlignment="1">
      <alignment horizontal="center"/>
    </xf>
    <xf numFmtId="0" fontId="50" fillId="0" borderId="45" xfId="0" applyFont="1" applyBorder="1" applyAlignment="1">
      <alignment horizontal="center"/>
    </xf>
    <xf numFmtId="0" fontId="50" fillId="0" borderId="46" xfId="0" applyFont="1" applyBorder="1" applyAlignment="1">
      <alignment horizontal="center"/>
    </xf>
    <xf numFmtId="0" fontId="54" fillId="33" borderId="0" xfId="0" applyFont="1" applyFill="1" applyBorder="1" applyAlignment="1">
      <alignment/>
    </xf>
    <xf numFmtId="0" fontId="48" fillId="0" borderId="0" xfId="0" applyFont="1" applyAlignment="1">
      <alignment/>
    </xf>
    <xf numFmtId="0" fontId="52" fillId="0" borderId="17" xfId="0" applyFont="1" applyBorder="1" applyAlignment="1">
      <alignment horizontal="center"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9" xfId="0" applyFont="1" applyBorder="1" applyAlignment="1">
      <alignment horizontal="center"/>
    </xf>
    <xf numFmtId="14" fontId="0" fillId="0" borderId="20" xfId="0" applyNumberFormat="1" applyFont="1" applyBorder="1" applyAlignment="1">
      <alignment horizontal="center" wrapText="1"/>
    </xf>
    <xf numFmtId="0" fontId="0" fillId="0" borderId="3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5" fillId="0" borderId="25" xfId="0" applyFont="1" applyBorder="1" applyAlignment="1">
      <alignment horizontal="center"/>
    </xf>
    <xf numFmtId="14" fontId="0" fillId="0" borderId="26" xfId="0" applyNumberFormat="1" applyFont="1" applyBorder="1" applyAlignment="1">
      <alignment horizontal="center" wrapText="1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47" xfId="0" applyFont="1" applyBorder="1" applyAlignment="1">
      <alignment horizontal="center"/>
    </xf>
    <xf numFmtId="0" fontId="56" fillId="0" borderId="47" xfId="0" applyFont="1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55" fillId="0" borderId="38" xfId="0" applyFont="1" applyBorder="1" applyAlignment="1">
      <alignment/>
    </xf>
    <xf numFmtId="0" fontId="55" fillId="0" borderId="37" xfId="0" applyFont="1" applyBorder="1" applyAlignment="1">
      <alignment/>
    </xf>
    <xf numFmtId="9" fontId="0" fillId="0" borderId="0" xfId="0" applyNumberFormat="1" applyFont="1" applyAlignment="1">
      <alignment/>
    </xf>
    <xf numFmtId="0" fontId="55" fillId="0" borderId="37" xfId="0" applyFont="1" applyBorder="1" applyAlignment="1">
      <alignment horizontal="center"/>
    </xf>
    <xf numFmtId="1" fontId="55" fillId="0" borderId="37" xfId="0" applyNumberFormat="1" applyFont="1" applyBorder="1" applyAlignment="1">
      <alignment horizontal="center"/>
    </xf>
    <xf numFmtId="1" fontId="57" fillId="0" borderId="37" xfId="0" applyNumberFormat="1" applyFont="1" applyBorder="1" applyAlignment="1">
      <alignment horizontal="center"/>
    </xf>
    <xf numFmtId="9" fontId="55" fillId="0" borderId="27" xfId="0" applyNumberFormat="1" applyFont="1" applyBorder="1" applyAlignment="1">
      <alignment horizontal="center"/>
    </xf>
    <xf numFmtId="9" fontId="50" fillId="0" borderId="0" xfId="0" applyNumberFormat="1" applyFont="1" applyAlignment="1">
      <alignment/>
    </xf>
    <xf numFmtId="0" fontId="55" fillId="0" borderId="25" xfId="0" applyFont="1" applyBorder="1" applyAlignment="1">
      <alignment/>
    </xf>
    <xf numFmtId="0" fontId="55" fillId="0" borderId="26" xfId="0" applyFont="1" applyBorder="1" applyAlignment="1">
      <alignment/>
    </xf>
    <xf numFmtId="0" fontId="55" fillId="0" borderId="26" xfId="0" applyFont="1" applyBorder="1" applyAlignment="1">
      <alignment horizontal="center"/>
    </xf>
    <xf numFmtId="1" fontId="55" fillId="0" borderId="26" xfId="0" applyNumberFormat="1" applyFont="1" applyBorder="1" applyAlignment="1">
      <alignment horizontal="center"/>
    </xf>
    <xf numFmtId="1" fontId="57" fillId="0" borderId="26" xfId="0" applyNumberFormat="1" applyFont="1" applyBorder="1" applyAlignment="1">
      <alignment horizontal="center"/>
    </xf>
    <xf numFmtId="9" fontId="55" fillId="0" borderId="0" xfId="0" applyNumberFormat="1" applyFont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1" fontId="55" fillId="0" borderId="31" xfId="0" applyNumberFormat="1" applyFont="1" applyBorder="1" applyAlignment="1">
      <alignment horizontal="center"/>
    </xf>
    <xf numFmtId="1" fontId="57" fillId="0" borderId="31" xfId="0" applyNumberFormat="1" applyFont="1" applyBorder="1" applyAlignment="1">
      <alignment horizontal="center"/>
    </xf>
    <xf numFmtId="9" fontId="55" fillId="0" borderId="32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1" fontId="57" fillId="0" borderId="15" xfId="0" applyNumberFormat="1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55" fillId="0" borderId="47" xfId="0" applyFont="1" applyBorder="1" applyAlignment="1">
      <alignment horizontal="center"/>
    </xf>
    <xf numFmtId="1" fontId="55" fillId="0" borderId="47" xfId="0" applyNumberFormat="1" applyFont="1" applyBorder="1" applyAlignment="1">
      <alignment horizontal="center"/>
    </xf>
    <xf numFmtId="1" fontId="57" fillId="0" borderId="47" xfId="0" applyNumberFormat="1" applyFont="1" applyBorder="1" applyAlignment="1">
      <alignment horizontal="center"/>
    </xf>
    <xf numFmtId="9" fontId="55" fillId="0" borderId="48" xfId="0" applyNumberFormat="1" applyFont="1" applyBorder="1" applyAlignment="1">
      <alignment horizontal="center"/>
    </xf>
    <xf numFmtId="164" fontId="5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50" fillId="0" borderId="50" xfId="0" applyFont="1" applyBorder="1" applyAlignment="1">
      <alignment horizontal="center"/>
    </xf>
    <xf numFmtId="0" fontId="50" fillId="0" borderId="51" xfId="0" applyFont="1" applyBorder="1" applyAlignment="1">
      <alignment horizontal="center"/>
    </xf>
    <xf numFmtId="0" fontId="50" fillId="0" borderId="52" xfId="0" applyFont="1" applyBorder="1" applyAlignment="1">
      <alignment horizontal="center"/>
    </xf>
    <xf numFmtId="9" fontId="0" fillId="0" borderId="53" xfId="0" applyNumberFormat="1" applyFont="1" applyBorder="1" applyAlignment="1">
      <alignment horizontal="center"/>
    </xf>
    <xf numFmtId="9" fontId="0" fillId="0" borderId="54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9" fontId="50" fillId="0" borderId="55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9" fontId="50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58" fillId="0" borderId="13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9" fontId="0" fillId="0" borderId="57" xfId="0" applyNumberFormat="1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9" fontId="0" fillId="0" borderId="58" xfId="0" applyNumberFormat="1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14" fontId="0" fillId="0" borderId="20" xfId="0" applyNumberFormat="1" applyFont="1" applyBorder="1" applyAlignment="1">
      <alignment horizontal="right" wrapText="1"/>
    </xf>
    <xf numFmtId="164" fontId="0" fillId="0" borderId="13" xfId="0" applyNumberFormat="1" applyFont="1" applyBorder="1" applyAlignment="1">
      <alignment wrapText="1"/>
    </xf>
    <xf numFmtId="14" fontId="0" fillId="0" borderId="26" xfId="0" applyNumberFormat="1" applyFont="1" applyBorder="1" applyAlignment="1">
      <alignment horizontal="right" wrapText="1"/>
    </xf>
    <xf numFmtId="9" fontId="0" fillId="0" borderId="61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/>
    </xf>
    <xf numFmtId="9" fontId="0" fillId="0" borderId="60" xfId="0" applyNumberFormat="1" applyFont="1" applyBorder="1" applyAlignment="1">
      <alignment horizontal="center"/>
    </xf>
    <xf numFmtId="9" fontId="0" fillId="0" borderId="6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63" xfId="0" applyFont="1" applyBorder="1" applyAlignment="1">
      <alignment horizontal="center" wrapText="1"/>
    </xf>
    <xf numFmtId="0" fontId="0" fillId="0" borderId="63" xfId="0" applyFont="1" applyBorder="1" applyAlignment="1">
      <alignment wrapText="1"/>
    </xf>
    <xf numFmtId="0" fontId="0" fillId="0" borderId="64" xfId="0" applyFont="1" applyBorder="1" applyAlignment="1">
      <alignment wrapText="1"/>
    </xf>
    <xf numFmtId="0" fontId="54" fillId="0" borderId="0" xfId="0" applyFont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8" fillId="0" borderId="65" xfId="0" applyFont="1" applyBorder="1" applyAlignment="1">
      <alignment horizontal="center"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50" fillId="0" borderId="55" xfId="0" applyFont="1" applyBorder="1" applyAlignment="1">
      <alignment horizontal="center"/>
    </xf>
    <xf numFmtId="0" fontId="2" fillId="0" borderId="62" xfId="0" applyFont="1" applyBorder="1" applyAlignment="1">
      <alignment/>
    </xf>
    <xf numFmtId="0" fontId="2" fillId="0" borderId="60" xfId="0" applyFont="1" applyBorder="1" applyAlignment="1">
      <alignment/>
    </xf>
    <xf numFmtId="0" fontId="50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/>
    </xf>
    <xf numFmtId="0" fontId="48" fillId="0" borderId="44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54" fillId="34" borderId="0" xfId="0" applyFont="1" applyFill="1" applyBorder="1" applyAlignment="1">
      <alignment horizontal="center"/>
    </xf>
    <xf numFmtId="0" fontId="48" fillId="0" borderId="53" xfId="0" applyFont="1" applyBorder="1" applyAlignment="1">
      <alignment horizontal="center"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164" fontId="50" fillId="0" borderId="44" xfId="0" applyNumberFormat="1" applyFont="1" applyBorder="1" applyAlignment="1">
      <alignment horizontal="center" vertical="center"/>
    </xf>
    <xf numFmtId="0" fontId="58" fillId="0" borderId="13" xfId="0" applyFont="1" applyBorder="1" applyAlignment="1">
      <alignment horizontal="center" wrapText="1"/>
    </xf>
    <xf numFmtId="0" fontId="50" fillId="0" borderId="66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165" fontId="40" fillId="0" borderId="61" xfId="49" applyNumberFormat="1" applyFont="1" applyBorder="1" applyAlignment="1">
      <alignment horizontal="center"/>
    </xf>
    <xf numFmtId="0" fontId="0" fillId="35" borderId="27" xfId="0" applyFont="1" applyFill="1" applyBorder="1" applyAlignment="1">
      <alignment wrapText="1"/>
    </xf>
    <xf numFmtId="0" fontId="0" fillId="35" borderId="29" xfId="0" applyFont="1" applyFill="1" applyBorder="1" applyAlignment="1">
      <alignment horizontal="center"/>
    </xf>
    <xf numFmtId="9" fontId="0" fillId="35" borderId="61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:M1"/>
    </sheetView>
  </sheetViews>
  <sheetFormatPr defaultColWidth="14.421875" defaultRowHeight="15" customHeight="1"/>
  <cols>
    <col min="1" max="1" width="5.00390625" style="0" customWidth="1"/>
    <col min="2" max="2" width="10.7109375" style="0" customWidth="1"/>
    <col min="3" max="3" width="8.7109375" style="0" customWidth="1"/>
    <col min="4" max="4" width="52.8515625" style="0" customWidth="1"/>
    <col min="5" max="5" width="29.28125" style="0" customWidth="1"/>
    <col min="6" max="10" width="8.7109375" style="0" customWidth="1"/>
    <col min="11" max="11" width="9.140625" style="0" customWidth="1"/>
    <col min="12" max="12" width="11.57421875" style="0" customWidth="1"/>
    <col min="13" max="13" width="23.57421875" style="0" customWidth="1"/>
    <col min="14" max="14" width="16.140625" style="0" customWidth="1"/>
    <col min="15" max="26" width="8.7109375" style="0" customWidth="1"/>
  </cols>
  <sheetData>
    <row r="1" spans="1:13" ht="23.25">
      <c r="A1" s="164" t="s">
        <v>24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4" spans="2:14" ht="17.25">
      <c r="B4" s="1"/>
      <c r="C4" s="1"/>
      <c r="D4" s="1"/>
      <c r="E4" s="47"/>
      <c r="F4" s="166" t="s">
        <v>1</v>
      </c>
      <c r="G4" s="167"/>
      <c r="H4" s="168"/>
      <c r="I4" s="169" t="s">
        <v>2</v>
      </c>
      <c r="J4" s="167"/>
      <c r="K4" s="168"/>
      <c r="L4" s="4" t="s">
        <v>3</v>
      </c>
      <c r="M4" s="5" t="s">
        <v>4</v>
      </c>
      <c r="N4" s="173" t="s">
        <v>5</v>
      </c>
    </row>
    <row r="5" spans="1:14" ht="15">
      <c r="A5" s="6" t="s">
        <v>6</v>
      </c>
      <c r="B5" s="7" t="s">
        <v>7</v>
      </c>
      <c r="C5" s="7" t="s">
        <v>8</v>
      </c>
      <c r="D5" s="7" t="s">
        <v>9</v>
      </c>
      <c r="E5" s="8" t="s">
        <v>10</v>
      </c>
      <c r="F5" s="9" t="s">
        <v>11</v>
      </c>
      <c r="G5" s="10" t="s">
        <v>12</v>
      </c>
      <c r="H5" s="11" t="s">
        <v>13</v>
      </c>
      <c r="I5" s="9" t="s">
        <v>11</v>
      </c>
      <c r="J5" s="10" t="s">
        <v>12</v>
      </c>
      <c r="K5" s="11" t="s">
        <v>13</v>
      </c>
      <c r="L5" s="12" t="s">
        <v>14</v>
      </c>
      <c r="M5" s="13" t="s">
        <v>15</v>
      </c>
      <c r="N5" s="174"/>
    </row>
    <row r="6" spans="1:14" ht="15">
      <c r="A6" s="14">
        <v>1</v>
      </c>
      <c r="B6" s="16" t="s">
        <v>25</v>
      </c>
      <c r="C6" s="16" t="s">
        <v>26</v>
      </c>
      <c r="D6" s="48" t="s">
        <v>27</v>
      </c>
      <c r="E6" s="18" t="s">
        <v>19</v>
      </c>
      <c r="F6" s="14">
        <v>0</v>
      </c>
      <c r="G6" s="22">
        <v>1500</v>
      </c>
      <c r="H6" s="23">
        <f>SUM(F6:G6)</f>
        <v>1500</v>
      </c>
      <c r="I6" s="14">
        <v>0</v>
      </c>
      <c r="J6" s="22">
        <v>1226</v>
      </c>
      <c r="K6" s="23">
        <f>SUM(I6:J6)</f>
        <v>1226</v>
      </c>
      <c r="L6" s="24">
        <f aca="true" t="shared" si="0" ref="L6:L11">K6-H6</f>
        <v>-274</v>
      </c>
      <c r="M6" s="25">
        <f aca="true" t="shared" si="1" ref="M6:M11">K6/H6</f>
        <v>0.8173333333333334</v>
      </c>
      <c r="N6" s="49"/>
    </row>
    <row r="7" spans="1:14" ht="15">
      <c r="A7" s="27">
        <f>A6+1</f>
        <v>2</v>
      </c>
      <c r="B7" s="29" t="s">
        <v>25</v>
      </c>
      <c r="C7" s="29" t="s">
        <v>28</v>
      </c>
      <c r="D7" s="50" t="s">
        <v>29</v>
      </c>
      <c r="E7" s="51" t="s">
        <v>19</v>
      </c>
      <c r="F7" s="27">
        <v>0</v>
      </c>
      <c r="G7" s="35">
        <v>1500</v>
      </c>
      <c r="H7" s="36">
        <f>SUM(F7:G7)</f>
        <v>1500</v>
      </c>
      <c r="I7" s="27">
        <v>0</v>
      </c>
      <c r="J7" s="35">
        <v>1198</v>
      </c>
      <c r="K7" s="36">
        <f>SUM(I7:J7)</f>
        <v>1198</v>
      </c>
      <c r="L7" s="37">
        <f t="shared" si="0"/>
        <v>-302</v>
      </c>
      <c r="M7" s="38">
        <f t="shared" si="1"/>
        <v>0.7986666666666666</v>
      </c>
      <c r="N7" s="52">
        <v>0</v>
      </c>
    </row>
    <row r="8" spans="1:14" ht="15">
      <c r="A8" s="27">
        <f>A7+1</f>
        <v>3</v>
      </c>
      <c r="B8" s="29" t="s">
        <v>25</v>
      </c>
      <c r="C8" s="29" t="s">
        <v>21</v>
      </c>
      <c r="D8" s="50" t="s">
        <v>30</v>
      </c>
      <c r="E8" s="51" t="s">
        <v>19</v>
      </c>
      <c r="F8" s="27">
        <v>0</v>
      </c>
      <c r="G8" s="35">
        <v>1500</v>
      </c>
      <c r="H8" s="36">
        <f>SUM(F8:G8)</f>
        <v>1500</v>
      </c>
      <c r="I8" s="27">
        <v>0</v>
      </c>
      <c r="J8" s="35">
        <v>1110</v>
      </c>
      <c r="K8" s="36">
        <f>SUM(I8:J8)</f>
        <v>1110</v>
      </c>
      <c r="L8" s="37">
        <f t="shared" si="0"/>
        <v>-390</v>
      </c>
      <c r="M8" s="38">
        <f t="shared" si="1"/>
        <v>0.74</v>
      </c>
      <c r="N8" s="52">
        <v>0</v>
      </c>
    </row>
    <row r="9" spans="1:14" ht="15">
      <c r="A9" s="27">
        <f>A8+1</f>
        <v>4</v>
      </c>
      <c r="B9" s="29" t="s">
        <v>25</v>
      </c>
      <c r="C9" s="29" t="s">
        <v>31</v>
      </c>
      <c r="D9" s="50" t="s">
        <v>32</v>
      </c>
      <c r="E9" s="51" t="s">
        <v>19</v>
      </c>
      <c r="F9" s="27">
        <v>0</v>
      </c>
      <c r="G9" s="35">
        <v>1500</v>
      </c>
      <c r="H9" s="36">
        <f>SUM(F9:G9)</f>
        <v>1500</v>
      </c>
      <c r="I9" s="27">
        <v>0</v>
      </c>
      <c r="J9" s="35">
        <v>1205</v>
      </c>
      <c r="K9" s="36">
        <f>SUM(I9:J9)</f>
        <v>1205</v>
      </c>
      <c r="L9" s="37">
        <f t="shared" si="0"/>
        <v>-295</v>
      </c>
      <c r="M9" s="38">
        <f t="shared" si="1"/>
        <v>0.8033333333333333</v>
      </c>
      <c r="N9" s="52">
        <v>0</v>
      </c>
    </row>
    <row r="10" spans="1:14" ht="15">
      <c r="A10" s="27">
        <f>A9+1</f>
        <v>5</v>
      </c>
      <c r="B10" s="29" t="s">
        <v>25</v>
      </c>
      <c r="C10" s="29" t="s">
        <v>33</v>
      </c>
      <c r="D10" s="50" t="s">
        <v>32</v>
      </c>
      <c r="E10" s="51" t="s">
        <v>19</v>
      </c>
      <c r="F10" s="27">
        <v>0</v>
      </c>
      <c r="G10" s="35">
        <v>1400</v>
      </c>
      <c r="H10" s="36">
        <f>SUM(F10:G10)</f>
        <v>1400</v>
      </c>
      <c r="I10" s="27">
        <v>0</v>
      </c>
      <c r="J10" s="35">
        <v>1284</v>
      </c>
      <c r="K10" s="36">
        <f>SUM(I10:J10)</f>
        <v>1284</v>
      </c>
      <c r="L10" s="37">
        <f t="shared" si="0"/>
        <v>-116</v>
      </c>
      <c r="M10" s="38">
        <f t="shared" si="1"/>
        <v>0.9171428571428571</v>
      </c>
      <c r="N10" s="53">
        <v>0</v>
      </c>
    </row>
    <row r="11" spans="1:14" ht="15">
      <c r="A11" s="170" t="s">
        <v>13</v>
      </c>
      <c r="B11" s="171"/>
      <c r="C11" s="171"/>
      <c r="D11" s="171"/>
      <c r="E11" s="172"/>
      <c r="F11" s="39">
        <f aca="true" t="shared" si="2" ref="F11:K11">SUM(F6:F10)</f>
        <v>0</v>
      </c>
      <c r="G11" s="40">
        <f t="shared" si="2"/>
        <v>7400</v>
      </c>
      <c r="H11" s="41">
        <f t="shared" si="2"/>
        <v>7400</v>
      </c>
      <c r="I11" s="39">
        <f t="shared" si="2"/>
        <v>0</v>
      </c>
      <c r="J11" s="40">
        <f t="shared" si="2"/>
        <v>6023</v>
      </c>
      <c r="K11" s="41">
        <f t="shared" si="2"/>
        <v>6023</v>
      </c>
      <c r="L11" s="54">
        <f t="shared" si="0"/>
        <v>-1377</v>
      </c>
      <c r="M11" s="44">
        <f t="shared" si="1"/>
        <v>0.8139189189189189</v>
      </c>
      <c r="N11" s="45">
        <f>SUM(N6:N10)</f>
        <v>0</v>
      </c>
    </row>
    <row r="12" ht="15">
      <c r="N12" s="55"/>
    </row>
    <row r="13" ht="15">
      <c r="N13" s="55"/>
    </row>
    <row r="14" ht="15">
      <c r="N14" s="55"/>
    </row>
    <row r="15" ht="15">
      <c r="N15" s="55"/>
    </row>
    <row r="16" ht="15">
      <c r="N16" s="55"/>
    </row>
    <row r="17" ht="15">
      <c r="N17" s="55"/>
    </row>
    <row r="18" ht="15">
      <c r="N18" s="55"/>
    </row>
    <row r="19" ht="15">
      <c r="N19" s="55"/>
    </row>
    <row r="20" ht="15">
      <c r="N20" s="55"/>
    </row>
    <row r="21" ht="15">
      <c r="N21" s="55"/>
    </row>
    <row r="22" ht="15">
      <c r="N22" s="55"/>
    </row>
    <row r="23" ht="15">
      <c r="N23" s="55"/>
    </row>
    <row r="24" ht="15">
      <c r="N24" s="55"/>
    </row>
    <row r="25" ht="15">
      <c r="N25" s="55"/>
    </row>
    <row r="26" ht="15">
      <c r="N26" s="55"/>
    </row>
    <row r="27" ht="15">
      <c r="N27" s="55"/>
    </row>
    <row r="28" ht="15">
      <c r="N28" s="55"/>
    </row>
    <row r="29" ht="15">
      <c r="N29" s="55"/>
    </row>
    <row r="30" ht="15">
      <c r="N30" s="55"/>
    </row>
    <row r="31" ht="15">
      <c r="N31" s="55"/>
    </row>
    <row r="32" ht="15">
      <c r="N32" s="55"/>
    </row>
    <row r="33" ht="15">
      <c r="N33" s="55"/>
    </row>
    <row r="34" ht="15">
      <c r="N34" s="55"/>
    </row>
    <row r="35" ht="15">
      <c r="N35" s="55"/>
    </row>
  </sheetData>
  <sheetProtection/>
  <mergeCells count="5">
    <mergeCell ref="A1:M1"/>
    <mergeCell ref="F4:H4"/>
    <mergeCell ref="I4:K4"/>
    <mergeCell ref="A11:E11"/>
    <mergeCell ref="N4:N5"/>
  </mergeCells>
  <printOptions/>
  <pageMargins left="0.511811024" right="0.511811024" top="0.787401575" bottom="0.787401575" header="0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25">
      <selection activeCell="D39" sqref="D39"/>
    </sheetView>
  </sheetViews>
  <sheetFormatPr defaultColWidth="14.421875" defaultRowHeight="15" customHeight="1"/>
  <cols>
    <col min="1" max="1" width="5.00390625" style="0" customWidth="1"/>
    <col min="2" max="2" width="10.7109375" style="0" customWidth="1"/>
    <col min="3" max="3" width="9.28125" style="0" customWidth="1"/>
    <col min="4" max="4" width="33.421875" style="0" customWidth="1"/>
    <col min="5" max="5" width="19.28125" style="0" customWidth="1"/>
    <col min="6" max="11" width="8.7109375" style="0" customWidth="1"/>
    <col min="12" max="13" width="11.57421875" style="0" customWidth="1"/>
    <col min="14" max="14" width="21.8515625" style="0" customWidth="1"/>
    <col min="15" max="16" width="13.7109375" style="0" customWidth="1"/>
    <col min="17" max="17" width="15.8515625" style="0" customWidth="1"/>
    <col min="18" max="27" width="8.7109375" style="0" customWidth="1"/>
  </cols>
  <sheetData>
    <row r="1" spans="1:16" ht="23.25">
      <c r="A1" s="164" t="s">
        <v>266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4" spans="1:27" ht="17.25">
      <c r="A4" s="56"/>
      <c r="B4" s="1"/>
      <c r="C4" s="1"/>
      <c r="D4" s="1"/>
      <c r="E4" s="1"/>
      <c r="F4" s="169" t="s">
        <v>1</v>
      </c>
      <c r="G4" s="167"/>
      <c r="H4" s="168"/>
      <c r="I4" s="169" t="s">
        <v>2</v>
      </c>
      <c r="J4" s="167"/>
      <c r="K4" s="168"/>
      <c r="L4" s="4" t="s">
        <v>3</v>
      </c>
      <c r="M4" s="4"/>
      <c r="N4" s="142" t="s">
        <v>4</v>
      </c>
      <c r="O4" s="183" t="s">
        <v>226</v>
      </c>
      <c r="P4" s="184" t="s">
        <v>227</v>
      </c>
      <c r="Q4" s="173" t="s">
        <v>5</v>
      </c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1:27" ht="15.75">
      <c r="A5" s="6" t="s">
        <v>6</v>
      </c>
      <c r="B5" s="7" t="s">
        <v>7</v>
      </c>
      <c r="C5" s="7" t="s">
        <v>8</v>
      </c>
      <c r="D5" s="7" t="s">
        <v>9</v>
      </c>
      <c r="E5" s="8" t="s">
        <v>10</v>
      </c>
      <c r="F5" s="9" t="s">
        <v>11</v>
      </c>
      <c r="G5" s="10" t="s">
        <v>12</v>
      </c>
      <c r="H5" s="11" t="s">
        <v>13</v>
      </c>
      <c r="I5" s="9" t="s">
        <v>11</v>
      </c>
      <c r="J5" s="10" t="s">
        <v>12</v>
      </c>
      <c r="K5" s="11" t="s">
        <v>13</v>
      </c>
      <c r="L5" s="12" t="s">
        <v>14</v>
      </c>
      <c r="M5" s="12"/>
      <c r="N5" s="13" t="s">
        <v>15</v>
      </c>
      <c r="O5" s="174"/>
      <c r="P5" s="185"/>
      <c r="Q5" s="174"/>
      <c r="R5" s="84"/>
      <c r="S5" s="84"/>
      <c r="T5" s="84"/>
      <c r="U5" s="84"/>
      <c r="V5" s="84"/>
      <c r="W5" s="84"/>
      <c r="X5" s="84"/>
      <c r="Y5" s="84"/>
      <c r="Z5" s="84"/>
      <c r="AA5" s="84"/>
    </row>
    <row r="6" spans="1:17" ht="30">
      <c r="A6" s="14">
        <v>1</v>
      </c>
      <c r="B6" s="151">
        <v>42979</v>
      </c>
      <c r="C6" s="16" t="s">
        <v>17</v>
      </c>
      <c r="D6" s="48" t="s">
        <v>269</v>
      </c>
      <c r="E6" s="61" t="s">
        <v>19</v>
      </c>
      <c r="F6" s="27">
        <v>330</v>
      </c>
      <c r="G6" s="35">
        <v>440</v>
      </c>
      <c r="H6" s="35">
        <f aca="true" t="shared" si="0" ref="H6:H35">F6+G6</f>
        <v>770</v>
      </c>
      <c r="I6" s="27">
        <v>299</v>
      </c>
      <c r="J6" s="35">
        <v>334</v>
      </c>
      <c r="K6" s="35">
        <f aca="true" t="shared" si="1" ref="K6:K35">I6+J6</f>
        <v>633</v>
      </c>
      <c r="L6" s="146">
        <f aca="true" t="shared" si="2" ref="L6:L36">K6-H6</f>
        <v>-137</v>
      </c>
      <c r="M6" s="186">
        <f>1-J6/G6</f>
        <v>0.24090909090909096</v>
      </c>
      <c r="N6" s="38">
        <f aca="true" t="shared" si="3" ref="N6:N36">K6/H6</f>
        <v>0.8220779220779221</v>
      </c>
      <c r="O6" s="135">
        <v>1523</v>
      </c>
      <c r="P6" s="154">
        <f aca="true" t="shared" si="4" ref="P6:P35">K6/O6</f>
        <v>0.4156270518713066</v>
      </c>
      <c r="Q6" s="152">
        <v>9309.4</v>
      </c>
    </row>
    <row r="7" spans="1:17" ht="30">
      <c r="A7" s="27">
        <f aca="true" t="shared" si="5" ref="A7:A22">A6+1</f>
        <v>2</v>
      </c>
      <c r="B7" s="153">
        <v>42980</v>
      </c>
      <c r="C7" s="29" t="s">
        <v>277</v>
      </c>
      <c r="D7" s="50" t="s">
        <v>273</v>
      </c>
      <c r="E7" s="68" t="s">
        <v>19</v>
      </c>
      <c r="F7" s="27">
        <v>55</v>
      </c>
      <c r="G7" s="35">
        <v>865</v>
      </c>
      <c r="H7" s="35">
        <f t="shared" si="0"/>
        <v>920</v>
      </c>
      <c r="I7" s="27">
        <v>51</v>
      </c>
      <c r="J7" s="35">
        <v>494</v>
      </c>
      <c r="K7" s="35">
        <f t="shared" si="1"/>
        <v>545</v>
      </c>
      <c r="L7" s="146">
        <f t="shared" si="2"/>
        <v>-375</v>
      </c>
      <c r="M7" s="186">
        <f>1-J7/G7</f>
        <v>0.4289017341040462</v>
      </c>
      <c r="N7" s="38">
        <f t="shared" si="3"/>
        <v>0.592391304347826</v>
      </c>
      <c r="O7" s="135">
        <v>1523</v>
      </c>
      <c r="P7" s="154">
        <f t="shared" si="4"/>
        <v>0.35784635587655944</v>
      </c>
      <c r="Q7" s="155">
        <v>1200</v>
      </c>
    </row>
    <row r="8" spans="1:17" ht="30">
      <c r="A8" s="27">
        <f t="shared" si="5"/>
        <v>3</v>
      </c>
      <c r="B8" s="153">
        <v>42980</v>
      </c>
      <c r="C8" s="29" t="s">
        <v>197</v>
      </c>
      <c r="D8" s="50" t="s">
        <v>269</v>
      </c>
      <c r="E8" s="68" t="s">
        <v>19</v>
      </c>
      <c r="F8" s="27">
        <v>597</v>
      </c>
      <c r="G8" s="35">
        <v>271</v>
      </c>
      <c r="H8" s="35">
        <f t="shared" si="0"/>
        <v>868</v>
      </c>
      <c r="I8" s="27">
        <v>562</v>
      </c>
      <c r="J8" s="35">
        <v>128</v>
      </c>
      <c r="K8" s="35">
        <f t="shared" si="1"/>
        <v>690</v>
      </c>
      <c r="L8" s="146">
        <f t="shared" si="2"/>
        <v>-178</v>
      </c>
      <c r="M8" s="186">
        <f>1-J8/G8</f>
        <v>0.5276752767527675</v>
      </c>
      <c r="N8" s="38">
        <f t="shared" si="3"/>
        <v>0.7949308755760369</v>
      </c>
      <c r="O8" s="135">
        <v>1523</v>
      </c>
      <c r="P8" s="154">
        <f t="shared" si="4"/>
        <v>0.4530531845042679</v>
      </c>
      <c r="Q8" s="155">
        <v>15144.7</v>
      </c>
    </row>
    <row r="9" spans="1:17" ht="30">
      <c r="A9" s="27">
        <f t="shared" si="5"/>
        <v>4</v>
      </c>
      <c r="B9" s="153">
        <v>42981</v>
      </c>
      <c r="C9" s="29" t="s">
        <v>277</v>
      </c>
      <c r="D9" s="50" t="s">
        <v>285</v>
      </c>
      <c r="E9" s="68" t="s">
        <v>19</v>
      </c>
      <c r="F9" s="27">
        <v>961</v>
      </c>
      <c r="G9" s="35">
        <v>353</v>
      </c>
      <c r="H9" s="35">
        <f t="shared" si="0"/>
        <v>1314</v>
      </c>
      <c r="I9" s="27">
        <v>846</v>
      </c>
      <c r="J9" s="35">
        <v>292</v>
      </c>
      <c r="K9" s="35">
        <f t="shared" si="1"/>
        <v>1138</v>
      </c>
      <c r="L9" s="146">
        <f t="shared" si="2"/>
        <v>-176</v>
      </c>
      <c r="M9" s="186">
        <f>1-J9/G9</f>
        <v>0.17280453257790374</v>
      </c>
      <c r="N9" s="38">
        <f t="shared" si="3"/>
        <v>0.8660578386605784</v>
      </c>
      <c r="O9" s="135">
        <v>1523</v>
      </c>
      <c r="P9" s="154">
        <f t="shared" si="4"/>
        <v>0.747209455022981</v>
      </c>
      <c r="Q9" s="155">
        <v>7465</v>
      </c>
    </row>
    <row r="10" spans="1:17" ht="30">
      <c r="A10" s="27">
        <f t="shared" si="5"/>
        <v>5</v>
      </c>
      <c r="B10" s="153">
        <v>42982</v>
      </c>
      <c r="C10" s="29" t="s">
        <v>149</v>
      </c>
      <c r="D10" s="50" t="s">
        <v>288</v>
      </c>
      <c r="E10" s="68" t="s">
        <v>19</v>
      </c>
      <c r="F10" s="27">
        <v>48</v>
      </c>
      <c r="G10" s="35">
        <v>4</v>
      </c>
      <c r="H10" s="35">
        <f t="shared" si="0"/>
        <v>52</v>
      </c>
      <c r="I10" s="27">
        <v>47</v>
      </c>
      <c r="J10" s="35">
        <v>3</v>
      </c>
      <c r="K10" s="35">
        <f t="shared" si="1"/>
        <v>50</v>
      </c>
      <c r="L10" s="146">
        <f t="shared" si="2"/>
        <v>-2</v>
      </c>
      <c r="M10" s="186">
        <f>1-J10/G10</f>
        <v>0.25</v>
      </c>
      <c r="N10" s="38">
        <f t="shared" si="3"/>
        <v>0.9615384615384616</v>
      </c>
      <c r="O10" s="135">
        <v>1523</v>
      </c>
      <c r="P10" s="154">
        <f t="shared" si="4"/>
        <v>0.03282994090610637</v>
      </c>
      <c r="Q10" s="155">
        <v>365</v>
      </c>
    </row>
    <row r="11" spans="1:17" ht="30">
      <c r="A11" s="27">
        <f t="shared" si="5"/>
        <v>6</v>
      </c>
      <c r="B11" s="153">
        <v>42983</v>
      </c>
      <c r="C11" s="29" t="s">
        <v>291</v>
      </c>
      <c r="D11" s="50" t="s">
        <v>292</v>
      </c>
      <c r="E11" s="68" t="s">
        <v>19</v>
      </c>
      <c r="F11" s="27">
        <v>683</v>
      </c>
      <c r="G11" s="35">
        <v>571</v>
      </c>
      <c r="H11" s="35">
        <f t="shared" si="0"/>
        <v>1254</v>
      </c>
      <c r="I11" s="27">
        <v>638</v>
      </c>
      <c r="J11" s="35">
        <v>348</v>
      </c>
      <c r="K11" s="35">
        <f t="shared" si="1"/>
        <v>986</v>
      </c>
      <c r="L11" s="146">
        <f t="shared" si="2"/>
        <v>-268</v>
      </c>
      <c r="M11" s="186">
        <f>1-J11/G11</f>
        <v>0.3905429071803853</v>
      </c>
      <c r="N11" s="38">
        <f t="shared" si="3"/>
        <v>0.7862838915470495</v>
      </c>
      <c r="O11" s="135">
        <v>1523</v>
      </c>
      <c r="P11" s="154">
        <f t="shared" si="4"/>
        <v>0.6474064346684176</v>
      </c>
      <c r="Q11" s="155">
        <v>10075</v>
      </c>
    </row>
    <row r="12" spans="1:17" ht="30">
      <c r="A12" s="27">
        <f t="shared" si="5"/>
        <v>7</v>
      </c>
      <c r="B12" s="153">
        <v>42984</v>
      </c>
      <c r="C12" s="29" t="s">
        <v>291</v>
      </c>
      <c r="D12" s="50" t="s">
        <v>292</v>
      </c>
      <c r="E12" s="68" t="s">
        <v>19</v>
      </c>
      <c r="F12" s="27">
        <v>694</v>
      </c>
      <c r="G12" s="35">
        <v>534</v>
      </c>
      <c r="H12" s="35">
        <f t="shared" si="0"/>
        <v>1228</v>
      </c>
      <c r="I12" s="27">
        <v>620</v>
      </c>
      <c r="J12" s="35">
        <v>332</v>
      </c>
      <c r="K12" s="35">
        <f t="shared" si="1"/>
        <v>952</v>
      </c>
      <c r="L12" s="146">
        <f t="shared" si="2"/>
        <v>-276</v>
      </c>
      <c r="M12" s="186">
        <f>1-J12/G12</f>
        <v>0.37827715355805247</v>
      </c>
      <c r="N12" s="38">
        <f t="shared" si="3"/>
        <v>0.7752442996742671</v>
      </c>
      <c r="O12" s="135">
        <v>1523</v>
      </c>
      <c r="P12" s="154">
        <f t="shared" si="4"/>
        <v>0.6250820748522653</v>
      </c>
      <c r="Q12" s="155">
        <v>9670</v>
      </c>
    </row>
    <row r="13" spans="1:17" ht="30">
      <c r="A13" s="27">
        <f t="shared" si="5"/>
        <v>8</v>
      </c>
      <c r="B13" s="153">
        <v>42985</v>
      </c>
      <c r="C13" s="29" t="s">
        <v>291</v>
      </c>
      <c r="D13" s="50" t="s">
        <v>298</v>
      </c>
      <c r="E13" s="68" t="s">
        <v>19</v>
      </c>
      <c r="F13" s="27">
        <v>648</v>
      </c>
      <c r="G13" s="35">
        <v>699</v>
      </c>
      <c r="H13" s="35">
        <f t="shared" si="0"/>
        <v>1347</v>
      </c>
      <c r="I13" s="27">
        <v>631</v>
      </c>
      <c r="J13" s="35">
        <v>477</v>
      </c>
      <c r="K13" s="35">
        <f t="shared" si="1"/>
        <v>1108</v>
      </c>
      <c r="L13" s="146">
        <f t="shared" si="2"/>
        <v>-239</v>
      </c>
      <c r="M13" s="186">
        <f>1-J13/G13</f>
        <v>0.31759656652360513</v>
      </c>
      <c r="N13" s="38">
        <f t="shared" si="3"/>
        <v>0.8225686711210096</v>
      </c>
      <c r="O13" s="135">
        <v>1523</v>
      </c>
      <c r="P13" s="154">
        <f t="shared" si="4"/>
        <v>0.7275114904793172</v>
      </c>
      <c r="Q13" s="155">
        <v>16154.7</v>
      </c>
    </row>
    <row r="14" spans="1:17" ht="30">
      <c r="A14" s="27">
        <f t="shared" si="5"/>
        <v>9</v>
      </c>
      <c r="B14" s="153">
        <v>42986</v>
      </c>
      <c r="C14" s="29" t="s">
        <v>17</v>
      </c>
      <c r="D14" s="50" t="s">
        <v>292</v>
      </c>
      <c r="E14" s="68" t="s">
        <v>19</v>
      </c>
      <c r="F14" s="27">
        <v>775</v>
      </c>
      <c r="G14" s="35">
        <v>488</v>
      </c>
      <c r="H14" s="35">
        <f t="shared" si="0"/>
        <v>1263</v>
      </c>
      <c r="I14" s="27">
        <v>697</v>
      </c>
      <c r="J14" s="35">
        <v>316</v>
      </c>
      <c r="K14" s="35">
        <f t="shared" si="1"/>
        <v>1013</v>
      </c>
      <c r="L14" s="146">
        <f t="shared" si="2"/>
        <v>-250</v>
      </c>
      <c r="M14" s="186">
        <f>1-J14/G14</f>
        <v>0.35245901639344257</v>
      </c>
      <c r="N14" s="38">
        <f t="shared" si="3"/>
        <v>0.8020585906571654</v>
      </c>
      <c r="O14" s="135">
        <v>1523</v>
      </c>
      <c r="P14" s="154">
        <f t="shared" si="4"/>
        <v>0.6651346027577151</v>
      </c>
      <c r="Q14" s="155">
        <v>11193.8</v>
      </c>
    </row>
    <row r="15" spans="1:17" ht="30">
      <c r="A15" s="27">
        <f t="shared" si="5"/>
        <v>10</v>
      </c>
      <c r="B15" s="153">
        <v>42987</v>
      </c>
      <c r="C15" s="29" t="s">
        <v>277</v>
      </c>
      <c r="D15" s="50" t="s">
        <v>273</v>
      </c>
      <c r="E15" s="68" t="s">
        <v>19</v>
      </c>
      <c r="F15" s="27">
        <v>364</v>
      </c>
      <c r="G15" s="35">
        <v>110</v>
      </c>
      <c r="H15" s="35">
        <f t="shared" si="0"/>
        <v>474</v>
      </c>
      <c r="I15" s="27">
        <v>338</v>
      </c>
      <c r="J15" s="35">
        <v>53</v>
      </c>
      <c r="K15" s="35">
        <f t="shared" si="1"/>
        <v>391</v>
      </c>
      <c r="L15" s="146">
        <f t="shared" si="2"/>
        <v>-83</v>
      </c>
      <c r="M15" s="186">
        <f>1-J15/G15</f>
        <v>0.5181818181818182</v>
      </c>
      <c r="N15" s="38">
        <f t="shared" si="3"/>
        <v>0.8248945147679325</v>
      </c>
      <c r="O15" s="135">
        <v>1523</v>
      </c>
      <c r="P15" s="154">
        <f t="shared" si="4"/>
        <v>0.25673013788575183</v>
      </c>
      <c r="Q15" s="155">
        <v>7560</v>
      </c>
    </row>
    <row r="16" spans="1:17" ht="30">
      <c r="A16" s="27">
        <f t="shared" si="5"/>
        <v>11</v>
      </c>
      <c r="B16" s="153">
        <v>42987</v>
      </c>
      <c r="C16" s="29" t="s">
        <v>197</v>
      </c>
      <c r="D16" s="50" t="s">
        <v>302</v>
      </c>
      <c r="E16" s="68" t="s">
        <v>19</v>
      </c>
      <c r="F16" s="27">
        <v>445</v>
      </c>
      <c r="G16" s="35">
        <v>164</v>
      </c>
      <c r="H16" s="35">
        <f t="shared" si="0"/>
        <v>609</v>
      </c>
      <c r="I16" s="27">
        <v>428</v>
      </c>
      <c r="J16" s="35">
        <v>93</v>
      </c>
      <c r="K16" s="35">
        <f t="shared" si="1"/>
        <v>521</v>
      </c>
      <c r="L16" s="146">
        <f t="shared" si="2"/>
        <v>-88</v>
      </c>
      <c r="M16" s="186">
        <f>1-J16/G16</f>
        <v>0.43292682926829273</v>
      </c>
      <c r="N16" s="38">
        <f t="shared" si="3"/>
        <v>0.8555008210180624</v>
      </c>
      <c r="O16" s="135">
        <v>1523</v>
      </c>
      <c r="P16" s="154">
        <f t="shared" si="4"/>
        <v>0.34208798424162834</v>
      </c>
      <c r="Q16" s="155">
        <v>12494.7</v>
      </c>
    </row>
    <row r="17" spans="1:17" ht="30">
      <c r="A17" s="27">
        <f t="shared" si="5"/>
        <v>12</v>
      </c>
      <c r="B17" s="153">
        <v>42988</v>
      </c>
      <c r="C17" s="29" t="s">
        <v>304</v>
      </c>
      <c r="D17" s="50" t="s">
        <v>292</v>
      </c>
      <c r="E17" s="68" t="s">
        <v>19</v>
      </c>
      <c r="F17" s="27">
        <v>941</v>
      </c>
      <c r="G17" s="35">
        <v>462</v>
      </c>
      <c r="H17" s="35">
        <f t="shared" si="0"/>
        <v>1403</v>
      </c>
      <c r="I17" s="27">
        <v>817</v>
      </c>
      <c r="J17" s="35">
        <v>317</v>
      </c>
      <c r="K17" s="35">
        <f t="shared" si="1"/>
        <v>1134</v>
      </c>
      <c r="L17" s="146">
        <f t="shared" si="2"/>
        <v>-269</v>
      </c>
      <c r="M17" s="186">
        <f>1-J17/G17</f>
        <v>0.31385281385281383</v>
      </c>
      <c r="N17" s="38">
        <f t="shared" si="3"/>
        <v>0.8082679971489665</v>
      </c>
      <c r="O17" s="135">
        <v>1523</v>
      </c>
      <c r="P17" s="154">
        <f t="shared" si="4"/>
        <v>0.7445830597504924</v>
      </c>
      <c r="Q17" s="155">
        <v>13719.4</v>
      </c>
    </row>
    <row r="18" spans="1:17" ht="15">
      <c r="A18" s="27">
        <f t="shared" si="5"/>
        <v>13</v>
      </c>
      <c r="B18" s="153">
        <v>42992</v>
      </c>
      <c r="C18" s="29" t="s">
        <v>17</v>
      </c>
      <c r="D18" s="50" t="s">
        <v>308</v>
      </c>
      <c r="E18" s="68" t="s">
        <v>64</v>
      </c>
      <c r="F18" s="27">
        <v>11</v>
      </c>
      <c r="G18" s="35">
        <v>36</v>
      </c>
      <c r="H18" s="35">
        <f t="shared" si="0"/>
        <v>47</v>
      </c>
      <c r="I18" s="27">
        <v>9</v>
      </c>
      <c r="J18" s="35">
        <v>28</v>
      </c>
      <c r="K18" s="35">
        <f t="shared" si="1"/>
        <v>37</v>
      </c>
      <c r="L18" s="146">
        <f t="shared" si="2"/>
        <v>-10</v>
      </c>
      <c r="M18" s="186">
        <f>1-J18/G18</f>
        <v>0.2222222222222222</v>
      </c>
      <c r="N18" s="38">
        <f t="shared" si="3"/>
        <v>0.7872340425531915</v>
      </c>
      <c r="O18" s="135">
        <v>200</v>
      </c>
      <c r="P18" s="154">
        <f t="shared" si="4"/>
        <v>0.185</v>
      </c>
      <c r="Q18" s="155">
        <v>80</v>
      </c>
    </row>
    <row r="19" spans="1:17" ht="30">
      <c r="A19" s="27">
        <f t="shared" si="5"/>
        <v>14</v>
      </c>
      <c r="B19" s="153">
        <v>42995</v>
      </c>
      <c r="C19" s="29" t="s">
        <v>277</v>
      </c>
      <c r="D19" s="50" t="s">
        <v>312</v>
      </c>
      <c r="E19" s="68" t="s">
        <v>19</v>
      </c>
      <c r="F19" s="27">
        <v>565</v>
      </c>
      <c r="G19" s="35">
        <v>353</v>
      </c>
      <c r="H19" s="35">
        <f t="shared" si="0"/>
        <v>918</v>
      </c>
      <c r="I19" s="27">
        <v>512</v>
      </c>
      <c r="J19" s="35">
        <v>231</v>
      </c>
      <c r="K19" s="35">
        <f t="shared" si="1"/>
        <v>743</v>
      </c>
      <c r="L19" s="146">
        <f t="shared" si="2"/>
        <v>-175</v>
      </c>
      <c r="M19" s="186">
        <f>1-J19/G19</f>
        <v>0.34560906515580736</v>
      </c>
      <c r="N19" s="38">
        <f t="shared" si="3"/>
        <v>0.809368191721133</v>
      </c>
      <c r="O19" s="135">
        <v>1523</v>
      </c>
      <c r="P19" s="154">
        <f t="shared" si="4"/>
        <v>0.48785292186474066</v>
      </c>
      <c r="Q19" s="155">
        <v>2652</v>
      </c>
    </row>
    <row r="20" spans="1:17" ht="30">
      <c r="A20" s="27">
        <f t="shared" si="5"/>
        <v>15</v>
      </c>
      <c r="B20" s="153">
        <v>42995</v>
      </c>
      <c r="C20" s="29" t="s">
        <v>304</v>
      </c>
      <c r="D20" s="50" t="s">
        <v>314</v>
      </c>
      <c r="E20" s="68" t="s">
        <v>19</v>
      </c>
      <c r="F20" s="27">
        <v>1141</v>
      </c>
      <c r="G20" s="35">
        <v>171</v>
      </c>
      <c r="H20" s="35">
        <f t="shared" si="0"/>
        <v>1312</v>
      </c>
      <c r="I20" s="27">
        <v>1058</v>
      </c>
      <c r="J20" s="35">
        <v>100</v>
      </c>
      <c r="K20" s="35">
        <f t="shared" si="1"/>
        <v>1158</v>
      </c>
      <c r="L20" s="146">
        <f t="shared" si="2"/>
        <v>-154</v>
      </c>
      <c r="M20" s="186">
        <f>1-J20/G20</f>
        <v>0.41520467836257313</v>
      </c>
      <c r="N20" s="38">
        <f t="shared" si="3"/>
        <v>0.8826219512195121</v>
      </c>
      <c r="O20" s="135">
        <v>1523</v>
      </c>
      <c r="P20" s="154">
        <f t="shared" si="4"/>
        <v>0.7603414313854235</v>
      </c>
      <c r="Q20" s="155">
        <v>26310</v>
      </c>
    </row>
    <row r="21" spans="1:17" ht="30">
      <c r="A21" s="27">
        <f t="shared" si="5"/>
        <v>16</v>
      </c>
      <c r="B21" s="153">
        <v>42996</v>
      </c>
      <c r="C21" s="29" t="s">
        <v>149</v>
      </c>
      <c r="D21" s="50" t="s">
        <v>317</v>
      </c>
      <c r="E21" s="68" t="s">
        <v>19</v>
      </c>
      <c r="F21" s="27">
        <v>50</v>
      </c>
      <c r="G21" s="35">
        <v>78</v>
      </c>
      <c r="H21" s="35">
        <f t="shared" si="0"/>
        <v>128</v>
      </c>
      <c r="I21" s="27">
        <v>42</v>
      </c>
      <c r="J21" s="35">
        <v>19</v>
      </c>
      <c r="K21" s="35">
        <f t="shared" si="1"/>
        <v>61</v>
      </c>
      <c r="L21" s="146">
        <f t="shared" si="2"/>
        <v>-67</v>
      </c>
      <c r="M21" s="186">
        <f>1-J21/G21</f>
        <v>0.7564102564102564</v>
      </c>
      <c r="N21" s="38">
        <f t="shared" si="3"/>
        <v>0.4765625</v>
      </c>
      <c r="O21" s="135">
        <v>1523</v>
      </c>
      <c r="P21" s="154">
        <f t="shared" si="4"/>
        <v>0.04005252790544977</v>
      </c>
      <c r="Q21" s="155">
        <v>400</v>
      </c>
    </row>
    <row r="22" spans="1:17" ht="15">
      <c r="A22" s="27">
        <f t="shared" si="5"/>
        <v>17</v>
      </c>
      <c r="B22" s="153">
        <v>42997</v>
      </c>
      <c r="C22" s="29" t="s">
        <v>17</v>
      </c>
      <c r="D22" s="50" t="s">
        <v>320</v>
      </c>
      <c r="E22" s="68" t="s">
        <v>64</v>
      </c>
      <c r="F22" s="27">
        <v>6</v>
      </c>
      <c r="G22" s="35">
        <v>35</v>
      </c>
      <c r="H22" s="35">
        <f t="shared" si="0"/>
        <v>41</v>
      </c>
      <c r="I22" s="27">
        <v>5</v>
      </c>
      <c r="J22" s="35">
        <v>22</v>
      </c>
      <c r="K22" s="35">
        <f t="shared" si="1"/>
        <v>27</v>
      </c>
      <c r="L22" s="146">
        <f t="shared" si="2"/>
        <v>-14</v>
      </c>
      <c r="M22" s="186">
        <f>1-J22/G22</f>
        <v>0.37142857142857144</v>
      </c>
      <c r="N22" s="38">
        <f t="shared" si="3"/>
        <v>0.6585365853658537</v>
      </c>
      <c r="O22" s="135">
        <v>200</v>
      </c>
      <c r="P22" s="154">
        <f t="shared" si="4"/>
        <v>0.135</v>
      </c>
      <c r="Q22" s="155">
        <v>100</v>
      </c>
    </row>
    <row r="23" spans="1:17" ht="30">
      <c r="A23" s="27">
        <v>18</v>
      </c>
      <c r="B23" s="153">
        <v>42999</v>
      </c>
      <c r="C23" s="29" t="s">
        <v>17</v>
      </c>
      <c r="D23" s="50" t="s">
        <v>323</v>
      </c>
      <c r="E23" s="68" t="s">
        <v>19</v>
      </c>
      <c r="F23" s="27">
        <v>324</v>
      </c>
      <c r="G23" s="35">
        <v>963</v>
      </c>
      <c r="H23" s="35">
        <f t="shared" si="0"/>
        <v>1287</v>
      </c>
      <c r="I23" s="27">
        <v>302</v>
      </c>
      <c r="J23" s="35">
        <v>715</v>
      </c>
      <c r="K23" s="35">
        <f t="shared" si="1"/>
        <v>1017</v>
      </c>
      <c r="L23" s="146">
        <f t="shared" si="2"/>
        <v>-270</v>
      </c>
      <c r="M23" s="186">
        <f>1-J23/G23</f>
        <v>0.2575285565939771</v>
      </c>
      <c r="N23" s="38">
        <f t="shared" si="3"/>
        <v>0.7902097902097902</v>
      </c>
      <c r="O23" s="135">
        <v>1523</v>
      </c>
      <c r="P23" s="154">
        <f t="shared" si="4"/>
        <v>0.6677609980302035</v>
      </c>
      <c r="Q23" s="155">
        <v>10200</v>
      </c>
    </row>
    <row r="24" spans="1:17" ht="30">
      <c r="A24" s="27">
        <v>19</v>
      </c>
      <c r="B24" s="153">
        <v>43000</v>
      </c>
      <c r="C24" s="29" t="s">
        <v>17</v>
      </c>
      <c r="D24" s="50" t="s">
        <v>324</v>
      </c>
      <c r="E24" s="68" t="s">
        <v>19</v>
      </c>
      <c r="F24" s="27">
        <v>700</v>
      </c>
      <c r="G24" s="35">
        <v>433</v>
      </c>
      <c r="H24" s="35">
        <f t="shared" si="0"/>
        <v>1133</v>
      </c>
      <c r="I24" s="27">
        <v>641</v>
      </c>
      <c r="J24" s="35">
        <v>235</v>
      </c>
      <c r="K24" s="35">
        <f t="shared" si="1"/>
        <v>876</v>
      </c>
      <c r="L24" s="146">
        <f t="shared" si="2"/>
        <v>-257</v>
      </c>
      <c r="M24" s="186">
        <f>1-J24/G24</f>
        <v>0.45727482678983833</v>
      </c>
      <c r="N24" s="38">
        <f t="shared" si="3"/>
        <v>0.7731685789938217</v>
      </c>
      <c r="O24" s="135">
        <v>1523</v>
      </c>
      <c r="P24" s="154">
        <f t="shared" si="4"/>
        <v>0.5751805646749836</v>
      </c>
      <c r="Q24" s="155">
        <v>31523.8</v>
      </c>
    </row>
    <row r="25" spans="1:17" ht="30">
      <c r="A25" s="27">
        <v>20</v>
      </c>
      <c r="B25" s="153">
        <v>43001</v>
      </c>
      <c r="C25" s="29" t="s">
        <v>277</v>
      </c>
      <c r="D25" s="50" t="s">
        <v>325</v>
      </c>
      <c r="E25" s="68" t="s">
        <v>19</v>
      </c>
      <c r="F25" s="27">
        <v>424</v>
      </c>
      <c r="G25" s="35">
        <v>480</v>
      </c>
      <c r="H25" s="35">
        <f t="shared" si="0"/>
        <v>904</v>
      </c>
      <c r="I25" s="27">
        <v>357</v>
      </c>
      <c r="J25" s="35">
        <v>258</v>
      </c>
      <c r="K25" s="35">
        <f t="shared" si="1"/>
        <v>615</v>
      </c>
      <c r="L25" s="146">
        <f t="shared" si="2"/>
        <v>-289</v>
      </c>
      <c r="M25" s="186">
        <f>1-J25/G25</f>
        <v>0.4625</v>
      </c>
      <c r="N25" s="38">
        <f t="shared" si="3"/>
        <v>0.6803097345132744</v>
      </c>
      <c r="O25" s="135">
        <v>1523</v>
      </c>
      <c r="P25" s="154">
        <f t="shared" si="4"/>
        <v>0.40380827314510837</v>
      </c>
      <c r="Q25" s="155">
        <v>1884</v>
      </c>
    </row>
    <row r="26" spans="1:17" ht="30">
      <c r="A26" s="27">
        <v>21</v>
      </c>
      <c r="B26" s="153">
        <v>43001</v>
      </c>
      <c r="C26" s="29" t="s">
        <v>17</v>
      </c>
      <c r="D26" s="50" t="s">
        <v>324</v>
      </c>
      <c r="E26" s="68" t="s">
        <v>19</v>
      </c>
      <c r="F26" s="27">
        <v>909</v>
      </c>
      <c r="G26" s="35">
        <v>322</v>
      </c>
      <c r="H26" s="35">
        <f t="shared" si="0"/>
        <v>1231</v>
      </c>
      <c r="I26" s="27">
        <v>859</v>
      </c>
      <c r="J26" s="35">
        <v>204</v>
      </c>
      <c r="K26" s="35">
        <f t="shared" si="1"/>
        <v>1063</v>
      </c>
      <c r="L26" s="146">
        <f t="shared" si="2"/>
        <v>-168</v>
      </c>
      <c r="M26" s="186">
        <f>1-J26/G26</f>
        <v>0.36645962732919257</v>
      </c>
      <c r="N26" s="38">
        <f t="shared" si="3"/>
        <v>0.8635255889520714</v>
      </c>
      <c r="O26" s="135">
        <v>1523</v>
      </c>
      <c r="P26" s="154">
        <f t="shared" si="4"/>
        <v>0.6979645436638214</v>
      </c>
      <c r="Q26" s="155">
        <v>42758.8</v>
      </c>
    </row>
    <row r="27" spans="1:17" ht="30">
      <c r="A27" s="27">
        <v>22</v>
      </c>
      <c r="B27" s="153">
        <v>43002</v>
      </c>
      <c r="C27" s="29" t="s">
        <v>277</v>
      </c>
      <c r="D27" s="50" t="s">
        <v>326</v>
      </c>
      <c r="E27" s="68" t="s">
        <v>19</v>
      </c>
      <c r="F27" s="27">
        <v>1247</v>
      </c>
      <c r="G27" s="35">
        <v>183</v>
      </c>
      <c r="H27" s="35">
        <f t="shared" si="0"/>
        <v>1430</v>
      </c>
      <c r="I27" s="27">
        <v>1054</v>
      </c>
      <c r="J27" s="35">
        <v>125</v>
      </c>
      <c r="K27" s="35">
        <f t="shared" si="1"/>
        <v>1179</v>
      </c>
      <c r="L27" s="146">
        <f t="shared" si="2"/>
        <v>-251</v>
      </c>
      <c r="M27" s="186">
        <f>1-J27/G27</f>
        <v>0.31693989071038253</v>
      </c>
      <c r="N27" s="38">
        <f t="shared" si="3"/>
        <v>0.8244755244755245</v>
      </c>
      <c r="O27" s="135">
        <v>1523</v>
      </c>
      <c r="P27" s="154">
        <f t="shared" si="4"/>
        <v>0.7741300065659882</v>
      </c>
      <c r="Q27" s="155">
        <v>5931</v>
      </c>
    </row>
    <row r="28" spans="1:17" ht="30">
      <c r="A28" s="27">
        <v>23</v>
      </c>
      <c r="B28" s="153">
        <v>43002</v>
      </c>
      <c r="C28" s="29" t="s">
        <v>17</v>
      </c>
      <c r="D28" s="50" t="s">
        <v>324</v>
      </c>
      <c r="E28" s="68" t="s">
        <v>19</v>
      </c>
      <c r="F28" s="27">
        <v>883</v>
      </c>
      <c r="G28" s="35">
        <v>430</v>
      </c>
      <c r="H28" s="35">
        <f t="shared" si="0"/>
        <v>1313</v>
      </c>
      <c r="I28" s="27">
        <v>837</v>
      </c>
      <c r="J28" s="35">
        <v>258</v>
      </c>
      <c r="K28" s="35">
        <f t="shared" si="1"/>
        <v>1095</v>
      </c>
      <c r="L28" s="146">
        <f t="shared" si="2"/>
        <v>-218</v>
      </c>
      <c r="M28" s="186">
        <f>1-J28/G28</f>
        <v>0.4</v>
      </c>
      <c r="N28" s="38">
        <f t="shared" si="3"/>
        <v>0.8339680121858339</v>
      </c>
      <c r="O28" s="135">
        <v>1523</v>
      </c>
      <c r="P28" s="154">
        <f t="shared" si="4"/>
        <v>0.7189757058437295</v>
      </c>
      <c r="Q28" s="155">
        <v>38139.1</v>
      </c>
    </row>
    <row r="29" spans="1:17" ht="30">
      <c r="A29" s="27">
        <v>24</v>
      </c>
      <c r="B29" s="153">
        <v>43004</v>
      </c>
      <c r="C29" s="29" t="s">
        <v>17</v>
      </c>
      <c r="D29" s="50" t="s">
        <v>324</v>
      </c>
      <c r="E29" s="68" t="s">
        <v>19</v>
      </c>
      <c r="F29" s="27">
        <v>855</v>
      </c>
      <c r="G29" s="35">
        <v>301</v>
      </c>
      <c r="H29" s="35">
        <f t="shared" si="0"/>
        <v>1156</v>
      </c>
      <c r="I29" s="27">
        <v>739</v>
      </c>
      <c r="J29" s="35">
        <v>180</v>
      </c>
      <c r="K29" s="35">
        <f t="shared" si="1"/>
        <v>919</v>
      </c>
      <c r="L29" s="146">
        <f t="shared" si="2"/>
        <v>-237</v>
      </c>
      <c r="M29" s="186">
        <f>1-J29/G29</f>
        <v>0.40199335548172754</v>
      </c>
      <c r="N29" s="38">
        <f t="shared" si="3"/>
        <v>0.7949826989619377</v>
      </c>
      <c r="O29" s="135">
        <v>1523</v>
      </c>
      <c r="P29" s="154">
        <f t="shared" si="4"/>
        <v>0.603414313854235</v>
      </c>
      <c r="Q29" s="155">
        <v>18609.7</v>
      </c>
    </row>
    <row r="30" spans="1:17" ht="30">
      <c r="A30" s="27">
        <v>25</v>
      </c>
      <c r="B30" s="153">
        <v>43005</v>
      </c>
      <c r="C30" s="29" t="s">
        <v>17</v>
      </c>
      <c r="D30" s="50" t="s">
        <v>324</v>
      </c>
      <c r="E30" s="68" t="s">
        <v>19</v>
      </c>
      <c r="F30" s="27">
        <v>371</v>
      </c>
      <c r="G30" s="35">
        <v>392</v>
      </c>
      <c r="H30" s="35">
        <f t="shared" si="0"/>
        <v>763</v>
      </c>
      <c r="I30" s="27">
        <v>357</v>
      </c>
      <c r="J30" s="35">
        <v>263</v>
      </c>
      <c r="K30" s="35">
        <f t="shared" si="1"/>
        <v>620</v>
      </c>
      <c r="L30" s="146">
        <f t="shared" si="2"/>
        <v>-143</v>
      </c>
      <c r="M30" s="186">
        <f>1-J30/G30</f>
        <v>0.32908163265306123</v>
      </c>
      <c r="N30" s="38">
        <f t="shared" si="3"/>
        <v>0.8125819134993447</v>
      </c>
      <c r="O30" s="135">
        <v>1523</v>
      </c>
      <c r="P30" s="154">
        <f t="shared" si="4"/>
        <v>0.407091267235719</v>
      </c>
      <c r="Q30" s="155">
        <v>20264.7</v>
      </c>
    </row>
    <row r="31" spans="1:17" ht="30">
      <c r="A31" s="27">
        <v>26</v>
      </c>
      <c r="B31" s="153">
        <v>43006</v>
      </c>
      <c r="C31" s="29" t="s">
        <v>17</v>
      </c>
      <c r="D31" s="50" t="s">
        <v>324</v>
      </c>
      <c r="E31" s="68" t="s">
        <v>19</v>
      </c>
      <c r="F31" s="27">
        <v>819</v>
      </c>
      <c r="G31" s="35">
        <v>283</v>
      </c>
      <c r="H31" s="35">
        <f t="shared" si="0"/>
        <v>1102</v>
      </c>
      <c r="I31" s="27">
        <v>736</v>
      </c>
      <c r="J31" s="35">
        <v>184</v>
      </c>
      <c r="K31" s="35">
        <f t="shared" si="1"/>
        <v>920</v>
      </c>
      <c r="L31" s="146">
        <f t="shared" si="2"/>
        <v>-182</v>
      </c>
      <c r="M31" s="186">
        <f>1-J31/G31</f>
        <v>0.34982332155477036</v>
      </c>
      <c r="N31" s="38">
        <f t="shared" si="3"/>
        <v>0.8348457350272233</v>
      </c>
      <c r="O31" s="135">
        <v>1523</v>
      </c>
      <c r="P31" s="154">
        <f t="shared" si="4"/>
        <v>0.6040709126723572</v>
      </c>
      <c r="Q31" s="155">
        <v>37779.4</v>
      </c>
    </row>
    <row r="32" spans="1:17" ht="15">
      <c r="A32" s="27">
        <v>27</v>
      </c>
      <c r="B32" s="153">
        <v>43006</v>
      </c>
      <c r="C32" s="29" t="s">
        <v>17</v>
      </c>
      <c r="D32" s="50" t="s">
        <v>327</v>
      </c>
      <c r="E32" s="68" t="s">
        <v>64</v>
      </c>
      <c r="F32" s="27">
        <v>17</v>
      </c>
      <c r="G32" s="35">
        <v>38</v>
      </c>
      <c r="H32" s="35">
        <f t="shared" si="0"/>
        <v>55</v>
      </c>
      <c r="I32" s="27">
        <v>17</v>
      </c>
      <c r="J32" s="35">
        <v>23</v>
      </c>
      <c r="K32" s="35">
        <f t="shared" si="1"/>
        <v>40</v>
      </c>
      <c r="L32" s="146">
        <f t="shared" si="2"/>
        <v>-15</v>
      </c>
      <c r="M32" s="186">
        <f>1-J32/G32</f>
        <v>0.39473684210526316</v>
      </c>
      <c r="N32" s="38">
        <f t="shared" si="3"/>
        <v>0.7272727272727273</v>
      </c>
      <c r="O32" s="135">
        <v>200</v>
      </c>
      <c r="P32" s="154">
        <f t="shared" si="4"/>
        <v>0.2</v>
      </c>
      <c r="Q32" s="155">
        <v>145</v>
      </c>
    </row>
    <row r="33" spans="1:17" ht="30">
      <c r="A33" s="27">
        <v>28</v>
      </c>
      <c r="B33" s="153">
        <v>43007</v>
      </c>
      <c r="C33" s="29" t="s">
        <v>17</v>
      </c>
      <c r="D33" s="50" t="s">
        <v>324</v>
      </c>
      <c r="E33" s="68" t="s">
        <v>19</v>
      </c>
      <c r="F33" s="27">
        <v>987</v>
      </c>
      <c r="G33" s="35">
        <v>314</v>
      </c>
      <c r="H33" s="35">
        <f t="shared" si="0"/>
        <v>1301</v>
      </c>
      <c r="I33" s="27">
        <v>894</v>
      </c>
      <c r="J33" s="35">
        <v>210</v>
      </c>
      <c r="K33" s="35">
        <f t="shared" si="1"/>
        <v>1104</v>
      </c>
      <c r="L33" s="146">
        <f t="shared" si="2"/>
        <v>-197</v>
      </c>
      <c r="M33" s="186">
        <f>1-J33/G33</f>
        <v>0.3312101910828026</v>
      </c>
      <c r="N33" s="38">
        <f t="shared" si="3"/>
        <v>0.8485780169100692</v>
      </c>
      <c r="O33" s="135">
        <v>1523</v>
      </c>
      <c r="P33" s="154">
        <f t="shared" si="4"/>
        <v>0.7248850952068286</v>
      </c>
      <c r="Q33" s="155">
        <v>43804.7</v>
      </c>
    </row>
    <row r="34" spans="1:17" ht="30">
      <c r="A34" s="27">
        <v>29</v>
      </c>
      <c r="B34" s="153">
        <v>43008</v>
      </c>
      <c r="C34" s="29" t="s">
        <v>277</v>
      </c>
      <c r="D34" s="50" t="s">
        <v>328</v>
      </c>
      <c r="E34" s="68" t="s">
        <v>19</v>
      </c>
      <c r="F34" s="27">
        <v>518</v>
      </c>
      <c r="G34" s="35">
        <v>184</v>
      </c>
      <c r="H34" s="35">
        <f t="shared" si="0"/>
        <v>702</v>
      </c>
      <c r="I34" s="27">
        <v>446</v>
      </c>
      <c r="J34" s="35">
        <v>83</v>
      </c>
      <c r="K34" s="35">
        <f t="shared" si="1"/>
        <v>529</v>
      </c>
      <c r="L34" s="146">
        <f t="shared" si="2"/>
        <v>-173</v>
      </c>
      <c r="M34" s="186">
        <f>1-J34/G34</f>
        <v>0.5489130434782609</v>
      </c>
      <c r="N34" s="38">
        <f t="shared" si="3"/>
        <v>0.7535612535612536</v>
      </c>
      <c r="O34" s="135">
        <v>1523</v>
      </c>
      <c r="P34" s="154">
        <f t="shared" si="4"/>
        <v>0.3473407747866054</v>
      </c>
      <c r="Q34" s="155">
        <v>2391</v>
      </c>
    </row>
    <row r="35" spans="1:17" ht="30">
      <c r="A35" s="27">
        <v>30</v>
      </c>
      <c r="B35" s="153">
        <v>43008</v>
      </c>
      <c r="C35" s="29" t="s">
        <v>17</v>
      </c>
      <c r="D35" s="50" t="s">
        <v>324</v>
      </c>
      <c r="E35" s="68" t="s">
        <v>19</v>
      </c>
      <c r="F35" s="27">
        <v>1005</v>
      </c>
      <c r="G35" s="35">
        <v>394</v>
      </c>
      <c r="H35" s="35">
        <f t="shared" si="0"/>
        <v>1399</v>
      </c>
      <c r="I35" s="27">
        <v>887</v>
      </c>
      <c r="J35" s="35">
        <v>239</v>
      </c>
      <c r="K35" s="35">
        <f t="shared" si="1"/>
        <v>1126</v>
      </c>
      <c r="L35" s="146">
        <f t="shared" si="2"/>
        <v>-273</v>
      </c>
      <c r="M35" s="186">
        <f>1-J35/G35</f>
        <v>0.3934010152284264</v>
      </c>
      <c r="N35" s="38">
        <f t="shared" si="3"/>
        <v>0.8048606147248034</v>
      </c>
      <c r="O35" s="135">
        <v>1523</v>
      </c>
      <c r="P35" s="154">
        <f t="shared" si="4"/>
        <v>0.7393302692055155</v>
      </c>
      <c r="Q35" s="155">
        <v>44049.1</v>
      </c>
    </row>
    <row r="36" spans="1:17" ht="15">
      <c r="A36" s="170" t="s">
        <v>13</v>
      </c>
      <c r="B36" s="171"/>
      <c r="C36" s="171"/>
      <c r="D36" s="171"/>
      <c r="E36" s="172"/>
      <c r="F36" s="39">
        <f aca="true" t="shared" si="6" ref="F36:K36">SUM(F6:F24)</f>
        <v>9338</v>
      </c>
      <c r="G36" s="39">
        <f t="shared" si="6"/>
        <v>7030</v>
      </c>
      <c r="H36" s="39">
        <f t="shared" si="6"/>
        <v>16368</v>
      </c>
      <c r="I36" s="39">
        <f t="shared" si="6"/>
        <v>8543</v>
      </c>
      <c r="J36" s="39">
        <f t="shared" si="6"/>
        <v>4537</v>
      </c>
      <c r="K36" s="39">
        <f t="shared" si="6"/>
        <v>13080</v>
      </c>
      <c r="L36" s="54">
        <f t="shared" si="2"/>
        <v>-3288</v>
      </c>
      <c r="M36" s="186">
        <f>1-J36/G36</f>
        <v>0.3546230440967283</v>
      </c>
      <c r="N36" s="44">
        <f t="shared" si="3"/>
        <v>0.7991202346041055</v>
      </c>
      <c r="O36" s="149" t="s">
        <v>171</v>
      </c>
      <c r="P36" s="157" t="s">
        <v>171</v>
      </c>
      <c r="Q36" s="74">
        <f>SUM(Q6:Q27)</f>
        <v>236191.3</v>
      </c>
    </row>
    <row r="39" ht="17.25">
      <c r="B39" s="46" t="s">
        <v>23</v>
      </c>
    </row>
  </sheetData>
  <sheetProtection/>
  <mergeCells count="7">
    <mergeCell ref="Q4:Q5"/>
    <mergeCell ref="A36:E36"/>
    <mergeCell ref="A1:P1"/>
    <mergeCell ref="F4:H4"/>
    <mergeCell ref="I4:K4"/>
    <mergeCell ref="O4:O5"/>
    <mergeCell ref="P4:P5"/>
  </mergeCells>
  <printOptions/>
  <pageMargins left="0.511811024" right="0.511811024" top="0.32" bottom="0.36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2"/>
  <sheetViews>
    <sheetView zoomScalePageLayoutView="0" workbookViewId="0" topLeftCell="A25">
      <selection activeCell="P25" sqref="P25"/>
    </sheetView>
  </sheetViews>
  <sheetFormatPr defaultColWidth="14.421875" defaultRowHeight="15" customHeight="1"/>
  <cols>
    <col min="1" max="1" width="5.00390625" style="0" customWidth="1"/>
    <col min="2" max="2" width="10.7109375" style="0" customWidth="1"/>
    <col min="3" max="3" width="9.28125" style="0" customWidth="1"/>
    <col min="4" max="4" width="33.421875" style="0" customWidth="1"/>
    <col min="5" max="5" width="19.28125" style="0" customWidth="1"/>
    <col min="6" max="11" width="8.7109375" style="0" customWidth="1"/>
    <col min="12" max="13" width="11.57421875" style="0" customWidth="1"/>
    <col min="14" max="14" width="21.8515625" style="0" customWidth="1"/>
    <col min="15" max="16" width="13.7109375" style="0" customWidth="1"/>
    <col min="17" max="17" width="15.8515625" style="0" customWidth="1"/>
    <col min="18" max="27" width="8.7109375" style="0" customWidth="1"/>
  </cols>
  <sheetData>
    <row r="1" spans="1:16" ht="23.25">
      <c r="A1" s="164" t="s">
        <v>337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4" spans="1:27" ht="17.25">
      <c r="A4" s="56"/>
      <c r="B4" s="1"/>
      <c r="C4" s="1"/>
      <c r="D4" s="1"/>
      <c r="E4" s="1"/>
      <c r="F4" s="169" t="s">
        <v>1</v>
      </c>
      <c r="G4" s="167"/>
      <c r="H4" s="168"/>
      <c r="I4" s="169" t="s">
        <v>2</v>
      </c>
      <c r="J4" s="167"/>
      <c r="K4" s="168"/>
      <c r="L4" s="4" t="s">
        <v>3</v>
      </c>
      <c r="M4" s="4"/>
      <c r="N4" s="142" t="s">
        <v>4</v>
      </c>
      <c r="O4" s="183" t="s">
        <v>226</v>
      </c>
      <c r="P4" s="184" t="s">
        <v>227</v>
      </c>
      <c r="Q4" s="173" t="s">
        <v>5</v>
      </c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1:27" ht="15.75">
      <c r="A5" s="6" t="s">
        <v>6</v>
      </c>
      <c r="B5" s="7" t="s">
        <v>7</v>
      </c>
      <c r="C5" s="7" t="s">
        <v>8</v>
      </c>
      <c r="D5" s="7" t="s">
        <v>9</v>
      </c>
      <c r="E5" s="8" t="s">
        <v>10</v>
      </c>
      <c r="F5" s="9" t="s">
        <v>11</v>
      </c>
      <c r="G5" s="10" t="s">
        <v>12</v>
      </c>
      <c r="H5" s="11" t="s">
        <v>13</v>
      </c>
      <c r="I5" s="9" t="s">
        <v>11</v>
      </c>
      <c r="J5" s="10" t="s">
        <v>12</v>
      </c>
      <c r="K5" s="11" t="s">
        <v>13</v>
      </c>
      <c r="L5" s="12" t="s">
        <v>14</v>
      </c>
      <c r="M5" s="12"/>
      <c r="N5" s="13" t="s">
        <v>15</v>
      </c>
      <c r="O5" s="174"/>
      <c r="P5" s="185"/>
      <c r="Q5" s="174"/>
      <c r="R5" s="84"/>
      <c r="S5" s="84"/>
      <c r="T5" s="84"/>
      <c r="U5" s="84"/>
      <c r="V5" s="84"/>
      <c r="W5" s="84"/>
      <c r="X5" s="84"/>
      <c r="Y5" s="84"/>
      <c r="Z5" s="84"/>
      <c r="AA5" s="84"/>
    </row>
    <row r="6" spans="1:17" ht="30">
      <c r="A6" s="14">
        <v>1</v>
      </c>
      <c r="B6" s="151">
        <v>43009</v>
      </c>
      <c r="C6" s="16" t="s">
        <v>46</v>
      </c>
      <c r="D6" s="48" t="s">
        <v>338</v>
      </c>
      <c r="E6" s="61" t="s">
        <v>19</v>
      </c>
      <c r="F6" s="27">
        <v>894</v>
      </c>
      <c r="G6" s="35">
        <v>490</v>
      </c>
      <c r="H6" s="35">
        <f aca="true" t="shared" si="0" ref="H6:H28">F6+G6</f>
        <v>1384</v>
      </c>
      <c r="I6" s="27">
        <v>790</v>
      </c>
      <c r="J6" s="35">
        <v>407</v>
      </c>
      <c r="K6" s="35">
        <f aca="true" t="shared" si="1" ref="K6:K28">I6+J6</f>
        <v>1197</v>
      </c>
      <c r="L6" s="146">
        <f aca="true" t="shared" si="2" ref="L6:L29">K6-H6</f>
        <v>-187</v>
      </c>
      <c r="M6" s="186">
        <f>1-J6/G6</f>
        <v>0.16938775510204085</v>
      </c>
      <c r="N6" s="38">
        <f aca="true" t="shared" si="3" ref="N6:N29">K6/H6</f>
        <v>0.8648843930635838</v>
      </c>
      <c r="O6" s="135">
        <v>1523</v>
      </c>
      <c r="P6" s="154">
        <f aca="true" t="shared" si="4" ref="P6:P28">K6/O6</f>
        <v>0.7859487852921865</v>
      </c>
      <c r="Q6" s="152">
        <v>6600</v>
      </c>
    </row>
    <row r="7" spans="1:17" ht="30">
      <c r="A7" s="27">
        <f aca="true" t="shared" si="5" ref="A7:A28">A6+1</f>
        <v>2</v>
      </c>
      <c r="B7" s="153">
        <v>43012</v>
      </c>
      <c r="C7" s="29" t="s">
        <v>339</v>
      </c>
      <c r="D7" s="50" t="s">
        <v>340</v>
      </c>
      <c r="E7" s="68" t="s">
        <v>19</v>
      </c>
      <c r="F7" s="35">
        <v>145</v>
      </c>
      <c r="G7" s="35">
        <v>81</v>
      </c>
      <c r="H7" s="35">
        <f t="shared" si="0"/>
        <v>226</v>
      </c>
      <c r="I7" s="27">
        <v>138</v>
      </c>
      <c r="J7" s="35">
        <v>25</v>
      </c>
      <c r="K7" s="35">
        <f t="shared" si="1"/>
        <v>163</v>
      </c>
      <c r="L7" s="146">
        <f t="shared" si="2"/>
        <v>-63</v>
      </c>
      <c r="M7" s="186">
        <f>1-J7/G7</f>
        <v>0.691358024691358</v>
      </c>
      <c r="N7" s="38">
        <f t="shared" si="3"/>
        <v>0.7212389380530974</v>
      </c>
      <c r="O7" s="135">
        <v>1523</v>
      </c>
      <c r="P7" s="154">
        <f t="shared" si="4"/>
        <v>0.10702560735390676</v>
      </c>
      <c r="Q7" s="155">
        <v>2320</v>
      </c>
    </row>
    <row r="8" spans="1:17" ht="30">
      <c r="A8" s="27">
        <f t="shared" si="5"/>
        <v>3</v>
      </c>
      <c r="B8" s="153">
        <v>43013</v>
      </c>
      <c r="C8" s="29" t="s">
        <v>17</v>
      </c>
      <c r="D8" s="50" t="s">
        <v>341</v>
      </c>
      <c r="E8" s="68" t="s">
        <v>19</v>
      </c>
      <c r="F8" s="35">
        <v>527</v>
      </c>
      <c r="G8" s="35">
        <v>664</v>
      </c>
      <c r="H8" s="35">
        <f t="shared" si="0"/>
        <v>1191</v>
      </c>
      <c r="I8" s="27">
        <v>476</v>
      </c>
      <c r="J8" s="35">
        <v>358</v>
      </c>
      <c r="K8" s="35">
        <f t="shared" si="1"/>
        <v>834</v>
      </c>
      <c r="L8" s="146">
        <f t="shared" si="2"/>
        <v>-357</v>
      </c>
      <c r="M8" s="186">
        <f>1-J8/G8</f>
        <v>0.46084337349397586</v>
      </c>
      <c r="N8" s="38">
        <f t="shared" si="3"/>
        <v>0.7002518891687658</v>
      </c>
      <c r="O8" s="135">
        <v>1523</v>
      </c>
      <c r="P8" s="154">
        <f t="shared" si="4"/>
        <v>0.5476034143138543</v>
      </c>
      <c r="Q8" s="155">
        <v>8130</v>
      </c>
    </row>
    <row r="9" spans="1:17" ht="30">
      <c r="A9" s="27">
        <f t="shared" si="5"/>
        <v>4</v>
      </c>
      <c r="B9" s="153">
        <v>43014</v>
      </c>
      <c r="C9" s="29" t="s">
        <v>291</v>
      </c>
      <c r="D9" s="50" t="s">
        <v>341</v>
      </c>
      <c r="E9" s="68" t="s">
        <v>19</v>
      </c>
      <c r="F9" s="35">
        <v>405</v>
      </c>
      <c r="G9" s="35">
        <v>381</v>
      </c>
      <c r="H9" s="35">
        <f t="shared" si="0"/>
        <v>786</v>
      </c>
      <c r="I9" s="27">
        <v>389</v>
      </c>
      <c r="J9" s="35">
        <v>174</v>
      </c>
      <c r="K9" s="35">
        <f t="shared" si="1"/>
        <v>563</v>
      </c>
      <c r="L9" s="146">
        <f t="shared" si="2"/>
        <v>-223</v>
      </c>
      <c r="M9" s="186">
        <f>1-J9/G9</f>
        <v>0.5433070866141732</v>
      </c>
      <c r="N9" s="38">
        <f t="shared" si="3"/>
        <v>0.7162849872773537</v>
      </c>
      <c r="O9" s="135">
        <v>1523</v>
      </c>
      <c r="P9" s="154">
        <f t="shared" si="4"/>
        <v>0.36966513460275774</v>
      </c>
      <c r="Q9" s="155">
        <v>10934.1</v>
      </c>
    </row>
    <row r="10" spans="1:17" ht="30">
      <c r="A10" s="27">
        <f t="shared" si="5"/>
        <v>5</v>
      </c>
      <c r="B10" s="153">
        <v>43015</v>
      </c>
      <c r="C10" s="29" t="s">
        <v>291</v>
      </c>
      <c r="D10" s="50" t="s">
        <v>341</v>
      </c>
      <c r="E10" s="68" t="s">
        <v>19</v>
      </c>
      <c r="F10" s="35">
        <v>701</v>
      </c>
      <c r="G10" s="35">
        <v>310</v>
      </c>
      <c r="H10" s="35">
        <f t="shared" si="0"/>
        <v>1011</v>
      </c>
      <c r="I10" s="27">
        <v>663</v>
      </c>
      <c r="J10" s="35">
        <v>214</v>
      </c>
      <c r="K10" s="35">
        <f t="shared" si="1"/>
        <v>877</v>
      </c>
      <c r="L10" s="146">
        <f t="shared" si="2"/>
        <v>-134</v>
      </c>
      <c r="M10" s="186">
        <f>1-J10/G10</f>
        <v>0.3096774193548387</v>
      </c>
      <c r="N10" s="38">
        <f t="shared" si="3"/>
        <v>0.8674579624134521</v>
      </c>
      <c r="O10" s="135">
        <v>1523</v>
      </c>
      <c r="P10" s="154">
        <f t="shared" si="4"/>
        <v>0.5758371634931058</v>
      </c>
      <c r="Q10" s="155">
        <v>16404.7</v>
      </c>
    </row>
    <row r="11" spans="1:17" ht="30">
      <c r="A11" s="27">
        <f t="shared" si="5"/>
        <v>6</v>
      </c>
      <c r="B11" s="153">
        <v>43016</v>
      </c>
      <c r="C11" s="29" t="s">
        <v>46</v>
      </c>
      <c r="D11" s="50" t="s">
        <v>342</v>
      </c>
      <c r="E11" s="68" t="s">
        <v>19</v>
      </c>
      <c r="F11" s="35">
        <v>583</v>
      </c>
      <c r="G11" s="35">
        <v>106</v>
      </c>
      <c r="H11" s="35">
        <f t="shared" si="0"/>
        <v>689</v>
      </c>
      <c r="I11" s="27">
        <v>515</v>
      </c>
      <c r="J11" s="35">
        <v>48</v>
      </c>
      <c r="K11" s="35">
        <f t="shared" si="1"/>
        <v>563</v>
      </c>
      <c r="L11" s="146">
        <f t="shared" si="2"/>
        <v>-126</v>
      </c>
      <c r="M11" s="186">
        <f>1-J11/G11</f>
        <v>0.5471698113207547</v>
      </c>
      <c r="N11" s="38">
        <f t="shared" si="3"/>
        <v>0.8171262699564587</v>
      </c>
      <c r="O11" s="135">
        <v>1523</v>
      </c>
      <c r="P11" s="154">
        <f t="shared" si="4"/>
        <v>0.36966513460275774</v>
      </c>
      <c r="Q11" s="155">
        <v>4460</v>
      </c>
    </row>
    <row r="12" spans="1:17" ht="30">
      <c r="A12" s="27">
        <f t="shared" si="5"/>
        <v>7</v>
      </c>
      <c r="B12" s="153">
        <v>43016</v>
      </c>
      <c r="C12" s="29" t="s">
        <v>343</v>
      </c>
      <c r="D12" s="50" t="s">
        <v>323</v>
      </c>
      <c r="E12" s="68" t="s">
        <v>19</v>
      </c>
      <c r="F12" s="35">
        <v>531</v>
      </c>
      <c r="G12" s="35">
        <v>827</v>
      </c>
      <c r="H12" s="35">
        <f t="shared" si="0"/>
        <v>1358</v>
      </c>
      <c r="I12" s="27">
        <v>438</v>
      </c>
      <c r="J12" s="35">
        <v>606</v>
      </c>
      <c r="K12" s="35">
        <f t="shared" si="1"/>
        <v>1044</v>
      </c>
      <c r="L12" s="146">
        <f t="shared" si="2"/>
        <v>-314</v>
      </c>
      <c r="M12" s="186">
        <f>1-J12/G12</f>
        <v>0.26723095525997587</v>
      </c>
      <c r="N12" s="38">
        <f t="shared" si="3"/>
        <v>0.7687776141384389</v>
      </c>
      <c r="O12" s="135">
        <v>1523</v>
      </c>
      <c r="P12" s="154">
        <f t="shared" si="4"/>
        <v>0.685489166119501</v>
      </c>
      <c r="Q12" s="155">
        <v>14752.5</v>
      </c>
    </row>
    <row r="13" spans="1:17" ht="30">
      <c r="A13" s="27">
        <f t="shared" si="5"/>
        <v>8</v>
      </c>
      <c r="B13" s="153">
        <v>43016</v>
      </c>
      <c r="C13" s="29" t="s">
        <v>291</v>
      </c>
      <c r="D13" s="50" t="s">
        <v>341</v>
      </c>
      <c r="E13" s="68" t="s">
        <v>19</v>
      </c>
      <c r="F13" s="35">
        <v>679</v>
      </c>
      <c r="G13" s="35">
        <v>427</v>
      </c>
      <c r="H13" s="35">
        <f t="shared" si="0"/>
        <v>1106</v>
      </c>
      <c r="I13" s="27">
        <v>656</v>
      </c>
      <c r="J13" s="35">
        <v>313</v>
      </c>
      <c r="K13" s="35">
        <f t="shared" si="1"/>
        <v>969</v>
      </c>
      <c r="L13" s="146">
        <f t="shared" si="2"/>
        <v>-137</v>
      </c>
      <c r="M13" s="186">
        <f>1-J13/G13</f>
        <v>0.2669789227166276</v>
      </c>
      <c r="N13" s="38">
        <f t="shared" si="3"/>
        <v>0.8761301989150091</v>
      </c>
      <c r="O13" s="135">
        <v>1523</v>
      </c>
      <c r="P13" s="154">
        <f t="shared" si="4"/>
        <v>0.6362442547603414</v>
      </c>
      <c r="Q13" s="155">
        <v>16040</v>
      </c>
    </row>
    <row r="14" spans="1:17" ht="30">
      <c r="A14" s="27">
        <f t="shared" si="5"/>
        <v>9</v>
      </c>
      <c r="B14" s="153">
        <v>43017</v>
      </c>
      <c r="C14" s="29" t="s">
        <v>291</v>
      </c>
      <c r="D14" s="50" t="s">
        <v>344</v>
      </c>
      <c r="E14" s="68" t="s">
        <v>19</v>
      </c>
      <c r="F14" s="35">
        <v>0</v>
      </c>
      <c r="G14" s="35">
        <v>1460</v>
      </c>
      <c r="H14" s="35">
        <f t="shared" si="0"/>
        <v>1460</v>
      </c>
      <c r="I14" s="27">
        <v>0</v>
      </c>
      <c r="J14" s="35">
        <v>1165</v>
      </c>
      <c r="K14" s="35">
        <f t="shared" si="1"/>
        <v>1165</v>
      </c>
      <c r="L14" s="146">
        <f t="shared" si="2"/>
        <v>-295</v>
      </c>
      <c r="M14" s="186">
        <f>1-J14/G14</f>
        <v>0.20205479452054798</v>
      </c>
      <c r="N14" s="38">
        <f t="shared" si="3"/>
        <v>0.797945205479452</v>
      </c>
      <c r="O14" s="135">
        <v>1523</v>
      </c>
      <c r="P14" s="154">
        <f t="shared" si="4"/>
        <v>0.7649376231122784</v>
      </c>
      <c r="Q14" s="155">
        <v>0</v>
      </c>
    </row>
    <row r="15" spans="1:17" ht="30">
      <c r="A15" s="27">
        <f t="shared" si="5"/>
        <v>10</v>
      </c>
      <c r="B15" s="153">
        <v>43018</v>
      </c>
      <c r="C15" s="29" t="s">
        <v>291</v>
      </c>
      <c r="D15" s="50" t="s">
        <v>344</v>
      </c>
      <c r="E15" s="68" t="s">
        <v>19</v>
      </c>
      <c r="F15" s="35">
        <v>0</v>
      </c>
      <c r="G15" s="35">
        <v>1460</v>
      </c>
      <c r="H15" s="35">
        <f t="shared" si="0"/>
        <v>1460</v>
      </c>
      <c r="I15" s="27">
        <v>0</v>
      </c>
      <c r="J15" s="35">
        <v>1132</v>
      </c>
      <c r="K15" s="35">
        <f t="shared" si="1"/>
        <v>1132</v>
      </c>
      <c r="L15" s="146">
        <f t="shared" si="2"/>
        <v>-328</v>
      </c>
      <c r="M15" s="186">
        <f>1-J15/G15</f>
        <v>0.2246575342465753</v>
      </c>
      <c r="N15" s="38">
        <f t="shared" si="3"/>
        <v>0.7753424657534247</v>
      </c>
      <c r="O15" s="135">
        <v>1523</v>
      </c>
      <c r="P15" s="154">
        <f t="shared" si="4"/>
        <v>0.7432698621142482</v>
      </c>
      <c r="Q15" s="155">
        <v>0</v>
      </c>
    </row>
    <row r="16" spans="1:17" ht="30">
      <c r="A16" s="27">
        <f t="shared" si="5"/>
        <v>11</v>
      </c>
      <c r="B16" s="153">
        <v>43020</v>
      </c>
      <c r="C16" s="29" t="s">
        <v>291</v>
      </c>
      <c r="D16" s="50" t="s">
        <v>345</v>
      </c>
      <c r="E16" s="68" t="s">
        <v>19</v>
      </c>
      <c r="F16" s="35">
        <v>979</v>
      </c>
      <c r="G16" s="35">
        <v>218</v>
      </c>
      <c r="H16" s="35">
        <f t="shared" si="0"/>
        <v>1197</v>
      </c>
      <c r="I16" s="27">
        <v>881</v>
      </c>
      <c r="J16" s="35">
        <v>139</v>
      </c>
      <c r="K16" s="35">
        <f t="shared" si="1"/>
        <v>1020</v>
      </c>
      <c r="L16" s="146">
        <f t="shared" si="2"/>
        <v>-177</v>
      </c>
      <c r="M16" s="186">
        <f>1-J16/G16</f>
        <v>0.3623853211009175</v>
      </c>
      <c r="N16" s="38">
        <f t="shared" si="3"/>
        <v>0.8521303258145363</v>
      </c>
      <c r="O16" s="135">
        <v>1523</v>
      </c>
      <c r="P16" s="154">
        <f t="shared" si="4"/>
        <v>0.66973079448457</v>
      </c>
      <c r="Q16" s="155">
        <v>21525</v>
      </c>
    </row>
    <row r="17" spans="1:17" ht="15">
      <c r="A17" s="27">
        <f t="shared" si="5"/>
        <v>12</v>
      </c>
      <c r="B17" s="159">
        <v>43020</v>
      </c>
      <c r="C17" s="160" t="s">
        <v>291</v>
      </c>
      <c r="D17" s="161" t="s">
        <v>346</v>
      </c>
      <c r="E17" s="68" t="s">
        <v>64</v>
      </c>
      <c r="F17" s="35">
        <v>135</v>
      </c>
      <c r="G17" s="35">
        <v>65</v>
      </c>
      <c r="H17" s="35">
        <f t="shared" si="0"/>
        <v>200</v>
      </c>
      <c r="I17" s="27">
        <v>132</v>
      </c>
      <c r="J17" s="35">
        <v>57</v>
      </c>
      <c r="K17" s="35">
        <f t="shared" si="1"/>
        <v>189</v>
      </c>
      <c r="L17" s="146">
        <f t="shared" si="2"/>
        <v>-11</v>
      </c>
      <c r="M17" s="186">
        <f>1-J17/G17</f>
        <v>0.12307692307692308</v>
      </c>
      <c r="N17" s="38">
        <f t="shared" si="3"/>
        <v>0.945</v>
      </c>
      <c r="O17" s="188">
        <v>1523</v>
      </c>
      <c r="P17" s="189">
        <f t="shared" si="4"/>
        <v>0.12409717662508207</v>
      </c>
      <c r="Q17" s="155">
        <v>995</v>
      </c>
    </row>
    <row r="18" spans="1:17" ht="30">
      <c r="A18" s="27">
        <f t="shared" si="5"/>
        <v>13</v>
      </c>
      <c r="B18" s="153">
        <v>43021</v>
      </c>
      <c r="C18" s="29" t="s">
        <v>347</v>
      </c>
      <c r="D18" s="50" t="s">
        <v>348</v>
      </c>
      <c r="E18" s="68" t="s">
        <v>19</v>
      </c>
      <c r="F18" s="35">
        <v>362</v>
      </c>
      <c r="G18" s="35">
        <v>488</v>
      </c>
      <c r="H18" s="35">
        <f t="shared" si="0"/>
        <v>850</v>
      </c>
      <c r="I18" s="27">
        <v>338</v>
      </c>
      <c r="J18" s="35">
        <v>308</v>
      </c>
      <c r="K18" s="35">
        <f t="shared" si="1"/>
        <v>646</v>
      </c>
      <c r="L18" s="146">
        <f t="shared" si="2"/>
        <v>-204</v>
      </c>
      <c r="M18" s="186">
        <f>1-J18/G18</f>
        <v>0.3688524590163934</v>
      </c>
      <c r="N18" s="38">
        <f t="shared" si="3"/>
        <v>0.76</v>
      </c>
      <c r="O18" s="188">
        <v>200</v>
      </c>
      <c r="P18" s="189">
        <f t="shared" si="4"/>
        <v>3.23</v>
      </c>
      <c r="Q18" s="155">
        <v>12280</v>
      </c>
    </row>
    <row r="19" spans="1:17" ht="30">
      <c r="A19" s="27">
        <f t="shared" si="5"/>
        <v>14</v>
      </c>
      <c r="B19" s="153">
        <v>43022</v>
      </c>
      <c r="C19" s="29" t="s">
        <v>291</v>
      </c>
      <c r="D19" s="50" t="s">
        <v>341</v>
      </c>
      <c r="E19" s="68" t="s">
        <v>19</v>
      </c>
      <c r="F19" s="35">
        <v>984</v>
      </c>
      <c r="G19" s="35">
        <v>393</v>
      </c>
      <c r="H19" s="35">
        <f t="shared" si="0"/>
        <v>1377</v>
      </c>
      <c r="I19" s="27">
        <v>914</v>
      </c>
      <c r="J19" s="35">
        <v>278</v>
      </c>
      <c r="K19" s="35">
        <f t="shared" si="1"/>
        <v>1192</v>
      </c>
      <c r="L19" s="146">
        <f t="shared" si="2"/>
        <v>-185</v>
      </c>
      <c r="M19" s="186">
        <f>1-J19/G19</f>
        <v>0.2926208651399491</v>
      </c>
      <c r="N19" s="38">
        <f t="shared" si="3"/>
        <v>0.8656499636891793</v>
      </c>
      <c r="O19" s="135">
        <v>1523</v>
      </c>
      <c r="P19" s="154">
        <f t="shared" si="4"/>
        <v>0.7826657912015759</v>
      </c>
      <c r="Q19" s="155">
        <v>21937.5</v>
      </c>
    </row>
    <row r="20" spans="1:17" ht="30">
      <c r="A20" s="27">
        <f t="shared" si="5"/>
        <v>15</v>
      </c>
      <c r="B20" s="153">
        <v>43023</v>
      </c>
      <c r="C20" s="29" t="s">
        <v>46</v>
      </c>
      <c r="D20" s="50" t="s">
        <v>349</v>
      </c>
      <c r="E20" s="68" t="s">
        <v>19</v>
      </c>
      <c r="F20" s="35">
        <v>672</v>
      </c>
      <c r="G20" s="35">
        <v>128</v>
      </c>
      <c r="H20" s="35">
        <f t="shared" si="0"/>
        <v>800</v>
      </c>
      <c r="I20" s="27">
        <v>616</v>
      </c>
      <c r="J20" s="35">
        <v>81</v>
      </c>
      <c r="K20" s="35">
        <f t="shared" si="1"/>
        <v>697</v>
      </c>
      <c r="L20" s="146">
        <f t="shared" si="2"/>
        <v>-103</v>
      </c>
      <c r="M20" s="186">
        <f>1-J20/G20</f>
        <v>0.3671875</v>
      </c>
      <c r="N20" s="38">
        <f t="shared" si="3"/>
        <v>0.87125</v>
      </c>
      <c r="O20" s="135">
        <v>1523</v>
      </c>
      <c r="P20" s="154">
        <f t="shared" si="4"/>
        <v>0.4576493762311228</v>
      </c>
      <c r="Q20" s="155">
        <v>14392.7</v>
      </c>
    </row>
    <row r="21" spans="1:17" ht="30">
      <c r="A21" s="27">
        <f t="shared" si="5"/>
        <v>16</v>
      </c>
      <c r="B21" s="153" t="s">
        <v>350</v>
      </c>
      <c r="C21" s="29" t="s">
        <v>304</v>
      </c>
      <c r="D21" s="50" t="s">
        <v>341</v>
      </c>
      <c r="E21" s="162" t="s">
        <v>19</v>
      </c>
      <c r="F21" s="35">
        <v>875</v>
      </c>
      <c r="G21" s="35">
        <v>403</v>
      </c>
      <c r="H21" s="35">
        <f t="shared" si="0"/>
        <v>1278</v>
      </c>
      <c r="I21" s="27">
        <v>806</v>
      </c>
      <c r="J21" s="35">
        <v>253</v>
      </c>
      <c r="K21" s="35">
        <f t="shared" si="1"/>
        <v>1059</v>
      </c>
      <c r="L21" s="146">
        <f t="shared" si="2"/>
        <v>-219</v>
      </c>
      <c r="M21" s="186">
        <f>1-J21/G21</f>
        <v>0.3722084367245657</v>
      </c>
      <c r="N21" s="38">
        <f t="shared" si="3"/>
        <v>0.8286384976525821</v>
      </c>
      <c r="O21" s="135">
        <v>1523</v>
      </c>
      <c r="P21" s="154">
        <f t="shared" si="4"/>
        <v>0.6953381483913329</v>
      </c>
      <c r="Q21" s="155">
        <v>18280</v>
      </c>
    </row>
    <row r="22" spans="1:17" ht="30">
      <c r="A22" s="27">
        <f t="shared" si="5"/>
        <v>17</v>
      </c>
      <c r="B22" s="153">
        <v>43024</v>
      </c>
      <c r="C22" s="29" t="s">
        <v>291</v>
      </c>
      <c r="D22" s="50" t="s">
        <v>351</v>
      </c>
      <c r="E22" s="68" t="s">
        <v>19</v>
      </c>
      <c r="F22" s="35">
        <v>0</v>
      </c>
      <c r="G22" s="35">
        <v>1460</v>
      </c>
      <c r="H22" s="35">
        <f t="shared" si="0"/>
        <v>1460</v>
      </c>
      <c r="I22" s="27">
        <v>0</v>
      </c>
      <c r="J22" s="35">
        <v>1226</v>
      </c>
      <c r="K22" s="35">
        <f t="shared" si="1"/>
        <v>1226</v>
      </c>
      <c r="L22" s="146">
        <f t="shared" si="2"/>
        <v>-234</v>
      </c>
      <c r="M22" s="186">
        <f>1-J22/G22</f>
        <v>0.16027397260273968</v>
      </c>
      <c r="N22" s="38">
        <f t="shared" si="3"/>
        <v>0.8397260273972603</v>
      </c>
      <c r="O22" s="188">
        <v>200</v>
      </c>
      <c r="P22" s="189">
        <f t="shared" si="4"/>
        <v>6.13</v>
      </c>
      <c r="Q22" s="155">
        <v>0</v>
      </c>
    </row>
    <row r="23" spans="1:17" ht="30">
      <c r="A23" s="27">
        <f t="shared" si="5"/>
        <v>18</v>
      </c>
      <c r="B23" s="153">
        <v>43028</v>
      </c>
      <c r="C23" s="29" t="s">
        <v>291</v>
      </c>
      <c r="D23" s="50" t="s">
        <v>352</v>
      </c>
      <c r="E23" s="68" t="s">
        <v>19</v>
      </c>
      <c r="F23" s="35">
        <v>266</v>
      </c>
      <c r="G23" s="35">
        <v>94</v>
      </c>
      <c r="H23" s="35">
        <f t="shared" si="0"/>
        <v>360</v>
      </c>
      <c r="I23" s="27">
        <v>252</v>
      </c>
      <c r="J23" s="35">
        <v>25</v>
      </c>
      <c r="K23" s="35">
        <f t="shared" si="1"/>
        <v>277</v>
      </c>
      <c r="L23" s="146">
        <f t="shared" si="2"/>
        <v>-83</v>
      </c>
      <c r="M23" s="186">
        <f>1-J23/G23</f>
        <v>0.7340425531914894</v>
      </c>
      <c r="N23" s="38">
        <f t="shared" si="3"/>
        <v>0.7694444444444445</v>
      </c>
      <c r="O23" s="135">
        <v>1523</v>
      </c>
      <c r="P23" s="154">
        <f t="shared" si="4"/>
        <v>0.1818778726198293</v>
      </c>
      <c r="Q23" s="155">
        <v>7315</v>
      </c>
    </row>
    <row r="24" spans="1:17" ht="30">
      <c r="A24" s="27">
        <f t="shared" si="5"/>
        <v>19</v>
      </c>
      <c r="B24" s="153">
        <v>43029</v>
      </c>
      <c r="C24" s="29" t="s">
        <v>197</v>
      </c>
      <c r="D24" s="50" t="s">
        <v>352</v>
      </c>
      <c r="E24" s="68" t="s">
        <v>19</v>
      </c>
      <c r="F24" s="35">
        <v>431</v>
      </c>
      <c r="G24" s="35">
        <v>124</v>
      </c>
      <c r="H24" s="35">
        <f t="shared" si="0"/>
        <v>555</v>
      </c>
      <c r="I24" s="27">
        <v>404</v>
      </c>
      <c r="J24" s="35">
        <v>47</v>
      </c>
      <c r="K24" s="35">
        <f t="shared" si="1"/>
        <v>451</v>
      </c>
      <c r="L24" s="146">
        <f t="shared" si="2"/>
        <v>-104</v>
      </c>
      <c r="M24" s="186">
        <f>1-J24/G24</f>
        <v>0.6209677419354839</v>
      </c>
      <c r="N24" s="38">
        <f t="shared" si="3"/>
        <v>0.8126126126126126</v>
      </c>
      <c r="O24" s="135">
        <v>1523</v>
      </c>
      <c r="P24" s="154">
        <f t="shared" si="4"/>
        <v>0.29612606697307947</v>
      </c>
      <c r="Q24" s="155">
        <v>10539.1</v>
      </c>
    </row>
    <row r="25" spans="1:17" ht="30">
      <c r="A25" s="27">
        <f t="shared" si="5"/>
        <v>20</v>
      </c>
      <c r="B25" s="153">
        <v>43034</v>
      </c>
      <c r="C25" s="29" t="s">
        <v>17</v>
      </c>
      <c r="D25" s="50" t="s">
        <v>353</v>
      </c>
      <c r="E25" s="187" t="s">
        <v>19</v>
      </c>
      <c r="F25" s="35">
        <v>33</v>
      </c>
      <c r="G25" s="35">
        <v>26</v>
      </c>
      <c r="H25" s="35">
        <f t="shared" si="0"/>
        <v>59</v>
      </c>
      <c r="I25" s="27">
        <v>29</v>
      </c>
      <c r="J25" s="35">
        <v>21</v>
      </c>
      <c r="K25" s="35">
        <f t="shared" si="1"/>
        <v>50</v>
      </c>
      <c r="L25" s="146">
        <f t="shared" si="2"/>
        <v>-9</v>
      </c>
      <c r="M25" s="186">
        <f>1-J25/G25</f>
        <v>0.1923076923076923</v>
      </c>
      <c r="N25" s="38">
        <f t="shared" si="3"/>
        <v>0.847457627118644</v>
      </c>
      <c r="O25" s="188">
        <v>1523</v>
      </c>
      <c r="P25" s="189">
        <f t="shared" si="4"/>
        <v>0.03282994090610637</v>
      </c>
      <c r="Q25" s="155">
        <v>255</v>
      </c>
    </row>
    <row r="26" spans="1:17" ht="30">
      <c r="A26" s="27">
        <f t="shared" si="5"/>
        <v>21</v>
      </c>
      <c r="B26" s="153">
        <v>43036</v>
      </c>
      <c r="C26" s="29" t="s">
        <v>197</v>
      </c>
      <c r="D26" s="50" t="s">
        <v>354</v>
      </c>
      <c r="E26" s="68" t="s">
        <v>19</v>
      </c>
      <c r="F26" s="35">
        <v>339</v>
      </c>
      <c r="G26" s="35">
        <v>144</v>
      </c>
      <c r="H26" s="35">
        <f t="shared" si="0"/>
        <v>483</v>
      </c>
      <c r="I26" s="27">
        <v>321</v>
      </c>
      <c r="J26" s="35">
        <v>49</v>
      </c>
      <c r="K26" s="35">
        <f t="shared" si="1"/>
        <v>370</v>
      </c>
      <c r="L26" s="146">
        <f t="shared" si="2"/>
        <v>-113</v>
      </c>
      <c r="M26" s="186">
        <f>1-J26/G26</f>
        <v>0.6597222222222222</v>
      </c>
      <c r="N26" s="38">
        <f t="shared" si="3"/>
        <v>0.7660455486542443</v>
      </c>
      <c r="O26" s="135">
        <v>1523</v>
      </c>
      <c r="P26" s="154">
        <f t="shared" si="4"/>
        <v>0.24294156270518713</v>
      </c>
      <c r="Q26" s="155">
        <v>8364.1</v>
      </c>
    </row>
    <row r="27" spans="1:17" ht="30">
      <c r="A27" s="27">
        <f t="shared" si="5"/>
        <v>22</v>
      </c>
      <c r="B27" s="153">
        <v>43037</v>
      </c>
      <c r="C27" s="29" t="s">
        <v>277</v>
      </c>
      <c r="D27" s="50" t="s">
        <v>355</v>
      </c>
      <c r="E27" s="68" t="s">
        <v>19</v>
      </c>
      <c r="F27" s="35">
        <v>1113</v>
      </c>
      <c r="G27" s="35">
        <v>235</v>
      </c>
      <c r="H27" s="35">
        <f t="shared" si="0"/>
        <v>1348</v>
      </c>
      <c r="I27" s="27">
        <v>855</v>
      </c>
      <c r="J27" s="35">
        <v>155</v>
      </c>
      <c r="K27" s="35">
        <f t="shared" si="1"/>
        <v>1010</v>
      </c>
      <c r="L27" s="146">
        <f t="shared" si="2"/>
        <v>-338</v>
      </c>
      <c r="M27" s="186">
        <f>1-J27/G27</f>
        <v>0.34042553191489366</v>
      </c>
      <c r="N27" s="38">
        <f t="shared" si="3"/>
        <v>0.7492581602373887</v>
      </c>
      <c r="O27" s="135">
        <v>1523</v>
      </c>
      <c r="P27" s="154">
        <f t="shared" si="4"/>
        <v>0.6631648063033486</v>
      </c>
      <c r="Q27" s="155">
        <v>4989</v>
      </c>
    </row>
    <row r="28" spans="1:17" ht="30">
      <c r="A28" s="27">
        <f t="shared" si="5"/>
        <v>23</v>
      </c>
      <c r="B28" s="153">
        <v>43038</v>
      </c>
      <c r="C28" s="29" t="s">
        <v>291</v>
      </c>
      <c r="D28" s="50" t="s">
        <v>356</v>
      </c>
      <c r="E28" s="68" t="s">
        <v>19</v>
      </c>
      <c r="F28" s="35">
        <v>563</v>
      </c>
      <c r="G28" s="35">
        <v>341</v>
      </c>
      <c r="H28" s="35">
        <f t="shared" si="0"/>
        <v>904</v>
      </c>
      <c r="I28" s="27">
        <v>526</v>
      </c>
      <c r="J28" s="35">
        <v>178</v>
      </c>
      <c r="K28" s="35">
        <f t="shared" si="1"/>
        <v>704</v>
      </c>
      <c r="L28" s="146">
        <f t="shared" si="2"/>
        <v>-200</v>
      </c>
      <c r="M28" s="186">
        <f>1-J28/G28</f>
        <v>0.4780058651026393</v>
      </c>
      <c r="N28" s="38">
        <f t="shared" si="3"/>
        <v>0.7787610619469026</v>
      </c>
      <c r="O28" s="135">
        <v>1523</v>
      </c>
      <c r="P28" s="154">
        <f t="shared" si="4"/>
        <v>0.46224556795797767</v>
      </c>
      <c r="Q28" s="155">
        <v>14339.4</v>
      </c>
    </row>
    <row r="29" spans="1:17" ht="15">
      <c r="A29" s="170" t="s">
        <v>13</v>
      </c>
      <c r="B29" s="171"/>
      <c r="C29" s="171"/>
      <c r="D29" s="171"/>
      <c r="E29" s="172"/>
      <c r="F29" s="39">
        <f>SUM(F6:F28)</f>
        <v>11217</v>
      </c>
      <c r="G29" s="39">
        <f>SUM(G6:G28)</f>
        <v>10325</v>
      </c>
      <c r="H29" s="39">
        <f>SUM(H6:H28)</f>
        <v>21542</v>
      </c>
      <c r="I29" s="39">
        <f>SUM(I6:I24)</f>
        <v>8408</v>
      </c>
      <c r="J29" s="39">
        <f>SUM(J6:J24)</f>
        <v>6856</v>
      </c>
      <c r="K29" s="39">
        <f>SUM(K6:K28)</f>
        <v>17398</v>
      </c>
      <c r="L29" s="54">
        <f t="shared" si="2"/>
        <v>-4144</v>
      </c>
      <c r="M29" s="186">
        <f>1-J29/G29</f>
        <v>0.33598062953995156</v>
      </c>
      <c r="N29" s="44">
        <f t="shared" si="3"/>
        <v>0.8076316033794448</v>
      </c>
      <c r="O29" s="149" t="s">
        <v>171</v>
      </c>
      <c r="P29" s="157" t="s">
        <v>171</v>
      </c>
      <c r="Q29" s="74">
        <f>SUM(Q6:Q28)</f>
        <v>214853.1</v>
      </c>
    </row>
    <row r="32" ht="17.25">
      <c r="B32" s="46" t="s">
        <v>23</v>
      </c>
    </row>
  </sheetData>
  <sheetProtection/>
  <mergeCells count="7">
    <mergeCell ref="Q4:Q5"/>
    <mergeCell ref="A29:E29"/>
    <mergeCell ref="A1:P1"/>
    <mergeCell ref="F4:H4"/>
    <mergeCell ref="I4:K4"/>
    <mergeCell ref="O4:O5"/>
    <mergeCell ref="P4:P5"/>
  </mergeCells>
  <printOptions/>
  <pageMargins left="0.511811024" right="0.511811024" top="0.787401575" bottom="0.787401575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25">
      <selection activeCell="D16" sqref="D16"/>
    </sheetView>
  </sheetViews>
  <sheetFormatPr defaultColWidth="14.421875" defaultRowHeight="15" customHeight="1"/>
  <cols>
    <col min="1" max="1" width="5.00390625" style="0" customWidth="1"/>
    <col min="2" max="2" width="10.7109375" style="0" customWidth="1"/>
    <col min="3" max="3" width="9.28125" style="0" customWidth="1"/>
    <col min="4" max="4" width="33.421875" style="0" customWidth="1"/>
    <col min="5" max="5" width="19.28125" style="0" customWidth="1"/>
    <col min="6" max="11" width="8.7109375" style="0" customWidth="1"/>
    <col min="12" max="13" width="11.57421875" style="0" customWidth="1"/>
    <col min="14" max="14" width="21.8515625" style="0" customWidth="1"/>
    <col min="15" max="16" width="13.7109375" style="0" customWidth="1"/>
    <col min="17" max="17" width="15.8515625" style="0" customWidth="1"/>
    <col min="18" max="27" width="8.7109375" style="0" customWidth="1"/>
  </cols>
  <sheetData>
    <row r="1" spans="1:16" ht="23.25">
      <c r="A1" s="164" t="s">
        <v>366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4" spans="1:27" ht="17.25">
      <c r="A4" s="56"/>
      <c r="B4" s="1"/>
      <c r="C4" s="1"/>
      <c r="D4" s="1"/>
      <c r="E4" s="1"/>
      <c r="F4" s="169" t="s">
        <v>1</v>
      </c>
      <c r="G4" s="167"/>
      <c r="H4" s="168"/>
      <c r="I4" s="169" t="s">
        <v>2</v>
      </c>
      <c r="J4" s="167"/>
      <c r="K4" s="168"/>
      <c r="L4" s="4" t="s">
        <v>3</v>
      </c>
      <c r="M4" s="4"/>
      <c r="N4" s="142" t="s">
        <v>4</v>
      </c>
      <c r="O4" s="183" t="s">
        <v>226</v>
      </c>
      <c r="P4" s="184" t="s">
        <v>227</v>
      </c>
      <c r="Q4" s="173" t="s">
        <v>5</v>
      </c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1:27" ht="15.75">
      <c r="A5" s="6" t="s">
        <v>6</v>
      </c>
      <c r="B5" s="7" t="s">
        <v>7</v>
      </c>
      <c r="C5" s="7" t="s">
        <v>8</v>
      </c>
      <c r="D5" s="7" t="s">
        <v>9</v>
      </c>
      <c r="E5" s="8" t="s">
        <v>10</v>
      </c>
      <c r="F5" s="9" t="s">
        <v>11</v>
      </c>
      <c r="G5" s="10" t="s">
        <v>12</v>
      </c>
      <c r="H5" s="11" t="s">
        <v>13</v>
      </c>
      <c r="I5" s="9" t="s">
        <v>11</v>
      </c>
      <c r="J5" s="10" t="s">
        <v>12</v>
      </c>
      <c r="K5" s="11" t="s">
        <v>13</v>
      </c>
      <c r="L5" s="12" t="s">
        <v>14</v>
      </c>
      <c r="M5" s="12"/>
      <c r="N5" s="13" t="s">
        <v>15</v>
      </c>
      <c r="O5" s="174"/>
      <c r="P5" s="185"/>
      <c r="Q5" s="174"/>
      <c r="R5" s="84"/>
      <c r="S5" s="84"/>
      <c r="T5" s="84"/>
      <c r="U5" s="84"/>
      <c r="V5" s="84"/>
      <c r="W5" s="84"/>
      <c r="X5" s="84"/>
      <c r="Y5" s="84"/>
      <c r="Z5" s="84"/>
      <c r="AA5" s="84"/>
    </row>
    <row r="6" spans="1:17" ht="30">
      <c r="A6" s="14">
        <v>1</v>
      </c>
      <c r="B6" s="151">
        <v>43040</v>
      </c>
      <c r="C6" s="16" t="s">
        <v>17</v>
      </c>
      <c r="D6" s="48" t="s">
        <v>367</v>
      </c>
      <c r="E6" s="61" t="s">
        <v>19</v>
      </c>
      <c r="F6" s="27">
        <v>503</v>
      </c>
      <c r="G6" s="35">
        <v>225</v>
      </c>
      <c r="H6" s="35">
        <f aca="true" t="shared" si="0" ref="H6:H35">F6+G6</f>
        <v>728</v>
      </c>
      <c r="I6" s="27">
        <v>462</v>
      </c>
      <c r="J6" s="35">
        <v>134</v>
      </c>
      <c r="K6" s="35">
        <f aca="true" t="shared" si="1" ref="K6:K35">I6+J6</f>
        <v>596</v>
      </c>
      <c r="L6" s="146">
        <f aca="true" t="shared" si="2" ref="L6:L36">K6-H6</f>
        <v>-132</v>
      </c>
      <c r="M6" s="186">
        <f>1-J6/G6</f>
        <v>0.4044444444444445</v>
      </c>
      <c r="N6" s="38">
        <f aca="true" t="shared" si="3" ref="N6:N36">K6/H6</f>
        <v>0.8186813186813187</v>
      </c>
      <c r="O6" s="135">
        <v>1523</v>
      </c>
      <c r="P6" s="154">
        <f aca="true" t="shared" si="4" ref="P6:P35">K6/O6</f>
        <v>0.39133289560078793</v>
      </c>
      <c r="Q6" s="152">
        <v>16076.9</v>
      </c>
    </row>
    <row r="7" spans="1:17" ht="30">
      <c r="A7" s="27">
        <f aca="true" t="shared" si="5" ref="A7:A14">A6+1</f>
        <v>2</v>
      </c>
      <c r="B7" s="153">
        <v>43042</v>
      </c>
      <c r="C7" s="29" t="s">
        <v>17</v>
      </c>
      <c r="D7" s="50" t="s">
        <v>367</v>
      </c>
      <c r="E7" s="68" t="s">
        <v>19</v>
      </c>
      <c r="F7" s="35">
        <v>1030</v>
      </c>
      <c r="G7" s="35">
        <v>302</v>
      </c>
      <c r="H7" s="35">
        <f t="shared" si="0"/>
        <v>1332</v>
      </c>
      <c r="I7" s="27">
        <v>970</v>
      </c>
      <c r="J7" s="35">
        <v>223</v>
      </c>
      <c r="K7" s="35">
        <f t="shared" si="1"/>
        <v>1193</v>
      </c>
      <c r="L7" s="146">
        <f t="shared" si="2"/>
        <v>-139</v>
      </c>
      <c r="M7" s="186">
        <f>1-J7/G7</f>
        <v>0.26158940397350994</v>
      </c>
      <c r="N7" s="38">
        <f t="shared" si="3"/>
        <v>0.8956456456456456</v>
      </c>
      <c r="O7" s="135">
        <v>1523</v>
      </c>
      <c r="P7" s="154">
        <f t="shared" si="4"/>
        <v>0.783322390019698</v>
      </c>
      <c r="Q7" s="155">
        <v>27094.4</v>
      </c>
    </row>
    <row r="8" spans="1:17" ht="30">
      <c r="A8" s="27">
        <f t="shared" si="5"/>
        <v>3</v>
      </c>
      <c r="B8" s="153">
        <v>43043</v>
      </c>
      <c r="C8" s="29" t="s">
        <v>46</v>
      </c>
      <c r="D8" s="50" t="s">
        <v>368</v>
      </c>
      <c r="E8" s="68" t="s">
        <v>19</v>
      </c>
      <c r="F8" s="35">
        <v>817</v>
      </c>
      <c r="G8" s="35">
        <v>168</v>
      </c>
      <c r="H8" s="35">
        <f t="shared" si="0"/>
        <v>985</v>
      </c>
      <c r="I8" s="27">
        <v>775</v>
      </c>
      <c r="J8" s="35">
        <v>88</v>
      </c>
      <c r="K8" s="35">
        <f t="shared" si="1"/>
        <v>863</v>
      </c>
      <c r="L8" s="146">
        <f t="shared" si="2"/>
        <v>-122</v>
      </c>
      <c r="M8" s="186">
        <f>1-J8/G8</f>
        <v>0.47619047619047616</v>
      </c>
      <c r="N8" s="38">
        <f t="shared" si="3"/>
        <v>0.8761421319796955</v>
      </c>
      <c r="O8" s="135">
        <v>1523</v>
      </c>
      <c r="P8" s="154">
        <f t="shared" si="4"/>
        <v>0.5666447800393959</v>
      </c>
      <c r="Q8" s="155">
        <v>18255</v>
      </c>
    </row>
    <row r="9" spans="1:17" ht="30">
      <c r="A9" s="27">
        <f t="shared" si="5"/>
        <v>4</v>
      </c>
      <c r="B9" s="153">
        <v>43043</v>
      </c>
      <c r="C9" s="29" t="s">
        <v>36</v>
      </c>
      <c r="D9" s="50" t="s">
        <v>369</v>
      </c>
      <c r="E9" s="68" t="s">
        <v>19</v>
      </c>
      <c r="F9" s="35">
        <v>638</v>
      </c>
      <c r="G9" s="35">
        <v>93</v>
      </c>
      <c r="H9" s="35">
        <f t="shared" si="0"/>
        <v>731</v>
      </c>
      <c r="I9" s="27">
        <v>606</v>
      </c>
      <c r="J9" s="35">
        <v>46</v>
      </c>
      <c r="K9" s="35">
        <f t="shared" si="1"/>
        <v>652</v>
      </c>
      <c r="L9" s="146">
        <f t="shared" si="2"/>
        <v>-79</v>
      </c>
      <c r="M9" s="186">
        <f>1-J9/G9</f>
        <v>0.5053763440860215</v>
      </c>
      <c r="N9" s="38">
        <f t="shared" si="3"/>
        <v>0.8919288645690835</v>
      </c>
      <c r="O9" s="135">
        <v>1523</v>
      </c>
      <c r="P9" s="154">
        <f t="shared" si="4"/>
        <v>0.42810242941562704</v>
      </c>
      <c r="Q9" s="155">
        <v>18654.7</v>
      </c>
    </row>
    <row r="10" spans="1:17" ht="30">
      <c r="A10" s="27">
        <f t="shared" si="5"/>
        <v>5</v>
      </c>
      <c r="B10" s="153">
        <v>43044</v>
      </c>
      <c r="C10" s="29" t="s">
        <v>46</v>
      </c>
      <c r="D10" s="50" t="s">
        <v>370</v>
      </c>
      <c r="E10" s="68" t="s">
        <v>19</v>
      </c>
      <c r="F10" s="35">
        <v>600</v>
      </c>
      <c r="G10" s="35">
        <v>413</v>
      </c>
      <c r="H10" s="35">
        <f t="shared" si="0"/>
        <v>1013</v>
      </c>
      <c r="I10" s="27">
        <v>531</v>
      </c>
      <c r="J10" s="35">
        <v>240</v>
      </c>
      <c r="K10" s="35">
        <f t="shared" si="1"/>
        <v>771</v>
      </c>
      <c r="L10" s="146">
        <f t="shared" si="2"/>
        <v>-242</v>
      </c>
      <c r="M10" s="186">
        <f>1-J10/G10</f>
        <v>0.41888619854721554</v>
      </c>
      <c r="N10" s="38">
        <f t="shared" si="3"/>
        <v>0.7611056268509379</v>
      </c>
      <c r="O10" s="135">
        <v>1523</v>
      </c>
      <c r="P10" s="154">
        <f t="shared" si="4"/>
        <v>0.5062376887721602</v>
      </c>
      <c r="Q10" s="155">
        <v>4545</v>
      </c>
    </row>
    <row r="11" spans="1:17" ht="30">
      <c r="A11" s="27">
        <f t="shared" si="5"/>
        <v>6</v>
      </c>
      <c r="B11" s="153">
        <v>43044</v>
      </c>
      <c r="C11" s="29" t="s">
        <v>36</v>
      </c>
      <c r="D11" s="50" t="s">
        <v>369</v>
      </c>
      <c r="E11" s="68" t="s">
        <v>19</v>
      </c>
      <c r="F11" s="35">
        <v>333</v>
      </c>
      <c r="G11" s="35">
        <v>88</v>
      </c>
      <c r="H11" s="35">
        <f t="shared" si="0"/>
        <v>421</v>
      </c>
      <c r="I11" s="27">
        <v>274</v>
      </c>
      <c r="J11" s="35">
        <v>32</v>
      </c>
      <c r="K11" s="35">
        <f t="shared" si="1"/>
        <v>306</v>
      </c>
      <c r="L11" s="146">
        <f t="shared" si="2"/>
        <v>-115</v>
      </c>
      <c r="M11" s="186">
        <f>1-J11/G11</f>
        <v>0.6363636363636364</v>
      </c>
      <c r="N11" s="38">
        <f t="shared" si="3"/>
        <v>0.7268408551068883</v>
      </c>
      <c r="O11" s="135">
        <v>1523</v>
      </c>
      <c r="P11" s="154">
        <f t="shared" si="4"/>
        <v>0.20091923834537098</v>
      </c>
      <c r="Q11" s="155">
        <v>7905</v>
      </c>
    </row>
    <row r="12" spans="1:17" ht="30">
      <c r="A12" s="27">
        <f t="shared" si="5"/>
        <v>7</v>
      </c>
      <c r="B12" s="153">
        <v>43044</v>
      </c>
      <c r="C12" s="29" t="s">
        <v>17</v>
      </c>
      <c r="D12" s="50" t="s">
        <v>367</v>
      </c>
      <c r="E12" s="68" t="s">
        <v>19</v>
      </c>
      <c r="F12" s="35">
        <v>915</v>
      </c>
      <c r="G12" s="35">
        <v>318</v>
      </c>
      <c r="H12" s="35">
        <f t="shared" si="0"/>
        <v>1233</v>
      </c>
      <c r="I12" s="27">
        <v>873</v>
      </c>
      <c r="J12" s="35">
        <v>256</v>
      </c>
      <c r="K12" s="35">
        <f t="shared" si="1"/>
        <v>1129</v>
      </c>
      <c r="L12" s="146">
        <f t="shared" si="2"/>
        <v>-104</v>
      </c>
      <c r="M12" s="186">
        <f>1-J12/G12</f>
        <v>0.19496855345911945</v>
      </c>
      <c r="N12" s="38">
        <f t="shared" si="3"/>
        <v>0.9156528791565288</v>
      </c>
      <c r="O12" s="135">
        <v>1523</v>
      </c>
      <c r="P12" s="154">
        <f t="shared" si="4"/>
        <v>0.7413000656598818</v>
      </c>
      <c r="Q12" s="155">
        <v>25475.7</v>
      </c>
    </row>
    <row r="13" spans="1:17" ht="30">
      <c r="A13" s="27">
        <f t="shared" si="5"/>
        <v>8</v>
      </c>
      <c r="B13" s="153">
        <v>43045</v>
      </c>
      <c r="C13" s="29" t="s">
        <v>17</v>
      </c>
      <c r="D13" s="50" t="s">
        <v>367</v>
      </c>
      <c r="E13" s="68" t="s">
        <v>19</v>
      </c>
      <c r="F13" s="35">
        <v>783</v>
      </c>
      <c r="G13" s="35">
        <v>310</v>
      </c>
      <c r="H13" s="35">
        <f t="shared" si="0"/>
        <v>1093</v>
      </c>
      <c r="I13" s="27">
        <v>745</v>
      </c>
      <c r="J13" s="35">
        <v>248</v>
      </c>
      <c r="K13" s="35">
        <f t="shared" si="1"/>
        <v>993</v>
      </c>
      <c r="L13" s="146">
        <f t="shared" si="2"/>
        <v>-100</v>
      </c>
      <c r="M13" s="186">
        <f>1-J13/G13</f>
        <v>0.19999999999999996</v>
      </c>
      <c r="N13" s="38">
        <f t="shared" si="3"/>
        <v>0.9085086916742909</v>
      </c>
      <c r="O13" s="135">
        <v>1523</v>
      </c>
      <c r="P13" s="154">
        <f t="shared" si="4"/>
        <v>0.6520026263952725</v>
      </c>
      <c r="Q13" s="155">
        <v>17705.7</v>
      </c>
    </row>
    <row r="14" spans="1:17" ht="30">
      <c r="A14" s="27">
        <f t="shared" si="5"/>
        <v>9</v>
      </c>
      <c r="B14" s="153">
        <v>43047</v>
      </c>
      <c r="C14" s="29" t="s">
        <v>339</v>
      </c>
      <c r="D14" s="50" t="s">
        <v>371</v>
      </c>
      <c r="E14" s="68" t="s">
        <v>19</v>
      </c>
      <c r="F14" s="35">
        <v>0</v>
      </c>
      <c r="G14" s="35">
        <v>1358</v>
      </c>
      <c r="H14" s="35">
        <f t="shared" si="0"/>
        <v>1358</v>
      </c>
      <c r="I14" s="27">
        <v>0</v>
      </c>
      <c r="J14" s="35">
        <v>1087</v>
      </c>
      <c r="K14" s="35">
        <f t="shared" si="1"/>
        <v>1087</v>
      </c>
      <c r="L14" s="146">
        <f t="shared" si="2"/>
        <v>-271</v>
      </c>
      <c r="M14" s="186">
        <f>1-J14/G14</f>
        <v>0.19955817378497787</v>
      </c>
      <c r="N14" s="38">
        <f t="shared" si="3"/>
        <v>0.8004418262150221</v>
      </c>
      <c r="O14" s="135">
        <v>1523</v>
      </c>
      <c r="P14" s="154">
        <f t="shared" si="4"/>
        <v>0.7137229152987524</v>
      </c>
      <c r="Q14" s="155">
        <v>0</v>
      </c>
    </row>
    <row r="15" spans="1:17" ht="30">
      <c r="A15" s="27">
        <f>A13+1</f>
        <v>9</v>
      </c>
      <c r="B15" s="153">
        <v>43048</v>
      </c>
      <c r="C15" s="29" t="s">
        <v>60</v>
      </c>
      <c r="D15" s="50" t="s">
        <v>371</v>
      </c>
      <c r="E15" s="68" t="s">
        <v>19</v>
      </c>
      <c r="F15" s="35">
        <f>509+16+19</f>
        <v>544</v>
      </c>
      <c r="G15" s="35">
        <f>711+53</f>
        <v>764</v>
      </c>
      <c r="H15" s="35">
        <f t="shared" si="0"/>
        <v>1308</v>
      </c>
      <c r="I15" s="27">
        <v>536</v>
      </c>
      <c r="J15" s="35">
        <v>651</v>
      </c>
      <c r="K15" s="35">
        <f t="shared" si="1"/>
        <v>1187</v>
      </c>
      <c r="L15" s="146">
        <f t="shared" si="2"/>
        <v>-121</v>
      </c>
      <c r="M15" s="186">
        <f>1-J15/G15</f>
        <v>0.14790575916230364</v>
      </c>
      <c r="N15" s="38">
        <f t="shared" si="3"/>
        <v>0.9074923547400612</v>
      </c>
      <c r="O15" s="135">
        <v>1523</v>
      </c>
      <c r="P15" s="154">
        <f t="shared" si="4"/>
        <v>0.7793827971109653</v>
      </c>
      <c r="Q15" s="155">
        <v>5510</v>
      </c>
    </row>
    <row r="16" spans="1:17" ht="30">
      <c r="A16" s="27">
        <f aca="true" t="shared" si="6" ref="A16:A35">A15+1</f>
        <v>10</v>
      </c>
      <c r="B16" s="153">
        <v>43048</v>
      </c>
      <c r="C16" s="29" t="s">
        <v>372</v>
      </c>
      <c r="D16" s="50" t="s">
        <v>371</v>
      </c>
      <c r="E16" s="68" t="s">
        <v>19</v>
      </c>
      <c r="F16" s="35">
        <v>1007</v>
      </c>
      <c r="G16" s="35">
        <f>317+60</f>
        <v>377</v>
      </c>
      <c r="H16" s="35">
        <f t="shared" si="0"/>
        <v>1384</v>
      </c>
      <c r="I16" s="27">
        <v>986</v>
      </c>
      <c r="J16" s="35">
        <v>361</v>
      </c>
      <c r="K16" s="35">
        <f t="shared" si="1"/>
        <v>1347</v>
      </c>
      <c r="L16" s="146">
        <f t="shared" si="2"/>
        <v>-37</v>
      </c>
      <c r="M16" s="186">
        <f>1-J16/G16</f>
        <v>0.04244031830238726</v>
      </c>
      <c r="N16" s="38">
        <f t="shared" si="3"/>
        <v>0.9732658959537572</v>
      </c>
      <c r="O16" s="135">
        <v>1523</v>
      </c>
      <c r="P16" s="154">
        <f t="shared" si="4"/>
        <v>0.8844386080105056</v>
      </c>
      <c r="Q16" s="155">
        <v>8245</v>
      </c>
    </row>
    <row r="17" spans="1:17" ht="30">
      <c r="A17" s="27">
        <f t="shared" si="6"/>
        <v>11</v>
      </c>
      <c r="B17" s="159">
        <v>43049</v>
      </c>
      <c r="C17" s="160" t="s">
        <v>26</v>
      </c>
      <c r="D17" s="161" t="s">
        <v>371</v>
      </c>
      <c r="E17" s="68" t="s">
        <v>19</v>
      </c>
      <c r="F17" s="35">
        <v>521</v>
      </c>
      <c r="G17" s="35">
        <v>852</v>
      </c>
      <c r="H17" s="35">
        <f t="shared" si="0"/>
        <v>1373</v>
      </c>
      <c r="I17" s="27">
        <v>511</v>
      </c>
      <c r="J17" s="35">
        <v>803</v>
      </c>
      <c r="K17" s="35">
        <f t="shared" si="1"/>
        <v>1314</v>
      </c>
      <c r="L17" s="146">
        <f t="shared" si="2"/>
        <v>-59</v>
      </c>
      <c r="M17" s="186">
        <f>1-J17/G17</f>
        <v>0.057511737089201875</v>
      </c>
      <c r="N17" s="38">
        <f t="shared" si="3"/>
        <v>0.9570284049526584</v>
      </c>
      <c r="O17" s="135">
        <v>1523</v>
      </c>
      <c r="P17" s="154">
        <f t="shared" si="4"/>
        <v>0.8627708470124754</v>
      </c>
      <c r="Q17" s="155">
        <v>4154.7</v>
      </c>
    </row>
    <row r="18" spans="1:17" ht="30">
      <c r="A18" s="27">
        <f t="shared" si="6"/>
        <v>12</v>
      </c>
      <c r="B18" s="153">
        <v>43049</v>
      </c>
      <c r="C18" s="29" t="s">
        <v>17</v>
      </c>
      <c r="D18" s="50" t="s">
        <v>373</v>
      </c>
      <c r="E18" s="68" t="s">
        <v>19</v>
      </c>
      <c r="F18" s="35">
        <f>79+103+66</f>
        <v>248</v>
      </c>
      <c r="G18" s="35">
        <f>41+99</f>
        <v>140</v>
      </c>
      <c r="H18" s="35">
        <f t="shared" si="0"/>
        <v>388</v>
      </c>
      <c r="I18" s="27">
        <v>236</v>
      </c>
      <c r="J18" s="35">
        <v>98</v>
      </c>
      <c r="K18" s="35">
        <f t="shared" si="1"/>
        <v>334</v>
      </c>
      <c r="L18" s="146">
        <f t="shared" si="2"/>
        <v>-54</v>
      </c>
      <c r="M18" s="186">
        <f>1-J18/G18</f>
        <v>0.30000000000000004</v>
      </c>
      <c r="N18" s="38">
        <f t="shared" si="3"/>
        <v>0.8608247422680413</v>
      </c>
      <c r="O18" s="135">
        <v>1523</v>
      </c>
      <c r="P18" s="154">
        <f t="shared" si="4"/>
        <v>0.21930400525279053</v>
      </c>
      <c r="Q18" s="155">
        <v>6365</v>
      </c>
    </row>
    <row r="19" spans="1:17" ht="30">
      <c r="A19" s="27">
        <f t="shared" si="6"/>
        <v>13</v>
      </c>
      <c r="B19" s="153">
        <v>43050</v>
      </c>
      <c r="C19" s="29" t="s">
        <v>46</v>
      </c>
      <c r="D19" s="50" t="s">
        <v>371</v>
      </c>
      <c r="E19" s="68" t="s">
        <v>19</v>
      </c>
      <c r="F19" s="35">
        <f>837+5+3</f>
        <v>845</v>
      </c>
      <c r="G19" s="35">
        <f>479+62</f>
        <v>541</v>
      </c>
      <c r="H19" s="35">
        <f t="shared" si="0"/>
        <v>1386</v>
      </c>
      <c r="I19" s="27">
        <v>831</v>
      </c>
      <c r="J19" s="35">
        <v>500</v>
      </c>
      <c r="K19" s="35">
        <f t="shared" si="1"/>
        <v>1331</v>
      </c>
      <c r="L19" s="146">
        <f t="shared" si="2"/>
        <v>-55</v>
      </c>
      <c r="M19" s="186">
        <f>1-J19/G19</f>
        <v>0.07578558225508314</v>
      </c>
      <c r="N19" s="38">
        <f t="shared" si="3"/>
        <v>0.9603174603174603</v>
      </c>
      <c r="O19" s="135">
        <v>1523</v>
      </c>
      <c r="P19" s="154">
        <f t="shared" si="4"/>
        <v>0.8739330269205515</v>
      </c>
      <c r="Q19" s="155">
        <f>6490+65</f>
        <v>6555</v>
      </c>
    </row>
    <row r="20" spans="1:17" ht="30">
      <c r="A20" s="27">
        <f t="shared" si="6"/>
        <v>14</v>
      </c>
      <c r="B20" s="153">
        <v>43050</v>
      </c>
      <c r="C20" s="29" t="s">
        <v>36</v>
      </c>
      <c r="D20" s="50" t="s">
        <v>373</v>
      </c>
      <c r="E20" s="68" t="s">
        <v>19</v>
      </c>
      <c r="F20" s="35">
        <f>134+116+98+2</f>
        <v>350</v>
      </c>
      <c r="G20" s="35">
        <f>45+137+5</f>
        <v>187</v>
      </c>
      <c r="H20" s="35">
        <f t="shared" si="0"/>
        <v>537</v>
      </c>
      <c r="I20" s="27">
        <v>343</v>
      </c>
      <c r="J20" s="35">
        <v>113</v>
      </c>
      <c r="K20" s="35">
        <f t="shared" si="1"/>
        <v>456</v>
      </c>
      <c r="L20" s="146">
        <f t="shared" si="2"/>
        <v>-81</v>
      </c>
      <c r="M20" s="186">
        <f>1-J20/G20</f>
        <v>0.39572192513368987</v>
      </c>
      <c r="N20" s="38">
        <f t="shared" si="3"/>
        <v>0.8491620111731844</v>
      </c>
      <c r="O20" s="135">
        <v>1523</v>
      </c>
      <c r="P20" s="154">
        <f t="shared" si="4"/>
        <v>0.2994090610636901</v>
      </c>
      <c r="Q20" s="155">
        <f>5759.4+3999.7</f>
        <v>9759.099999999999</v>
      </c>
    </row>
    <row r="21" spans="1:17" ht="30">
      <c r="A21" s="27">
        <f t="shared" si="6"/>
        <v>15</v>
      </c>
      <c r="B21" s="153">
        <v>43051</v>
      </c>
      <c r="C21" s="29" t="s">
        <v>374</v>
      </c>
      <c r="D21" s="50" t="s">
        <v>371</v>
      </c>
      <c r="E21" s="68" t="s">
        <v>19</v>
      </c>
      <c r="F21" s="35">
        <v>0</v>
      </c>
      <c r="G21" s="35">
        <v>1334</v>
      </c>
      <c r="H21" s="35">
        <f t="shared" si="0"/>
        <v>1334</v>
      </c>
      <c r="I21" s="27">
        <v>0</v>
      </c>
      <c r="J21" s="35">
        <v>1104</v>
      </c>
      <c r="K21" s="35">
        <f t="shared" si="1"/>
        <v>1104</v>
      </c>
      <c r="L21" s="146">
        <f t="shared" si="2"/>
        <v>-230</v>
      </c>
      <c r="M21" s="186">
        <f>1-J21/G21</f>
        <v>0.1724137931034483</v>
      </c>
      <c r="N21" s="38">
        <f t="shared" si="3"/>
        <v>0.8275862068965517</v>
      </c>
      <c r="O21" s="135">
        <v>1523</v>
      </c>
      <c r="P21" s="154">
        <f t="shared" si="4"/>
        <v>0.7248850952068286</v>
      </c>
      <c r="Q21" s="155">
        <v>0</v>
      </c>
    </row>
    <row r="22" spans="1:17" ht="30">
      <c r="A22" s="27">
        <f t="shared" si="6"/>
        <v>16</v>
      </c>
      <c r="B22" s="153">
        <v>43051</v>
      </c>
      <c r="C22" s="29" t="s">
        <v>21</v>
      </c>
      <c r="D22" s="50" t="s">
        <v>375</v>
      </c>
      <c r="E22" s="162" t="s">
        <v>19</v>
      </c>
      <c r="F22" s="35">
        <f>1004+75+85</f>
        <v>1164</v>
      </c>
      <c r="G22" s="35">
        <f>128+54+2</f>
        <v>184</v>
      </c>
      <c r="H22" s="35">
        <f t="shared" si="0"/>
        <v>1348</v>
      </c>
      <c r="I22" s="27">
        <v>1120</v>
      </c>
      <c r="J22" s="35">
        <v>170</v>
      </c>
      <c r="K22" s="35">
        <f t="shared" si="1"/>
        <v>1290</v>
      </c>
      <c r="L22" s="146">
        <f t="shared" si="2"/>
        <v>-58</v>
      </c>
      <c r="M22" s="186">
        <f>1-J22/G22</f>
        <v>0.07608695652173914</v>
      </c>
      <c r="N22" s="38">
        <f t="shared" si="3"/>
        <v>0.956973293768546</v>
      </c>
      <c r="O22" s="135">
        <v>1523</v>
      </c>
      <c r="P22" s="154">
        <f t="shared" si="4"/>
        <v>0.8470124753775443</v>
      </c>
      <c r="Q22" s="155">
        <f>3540+22530</f>
        <v>26070</v>
      </c>
    </row>
    <row r="23" spans="1:17" ht="15">
      <c r="A23" s="27">
        <f t="shared" si="6"/>
        <v>17</v>
      </c>
      <c r="B23" s="153">
        <v>43053</v>
      </c>
      <c r="C23" s="29" t="s">
        <v>17</v>
      </c>
      <c r="D23" s="50" t="s">
        <v>376</v>
      </c>
      <c r="E23" s="68" t="s">
        <v>64</v>
      </c>
      <c r="F23" s="35">
        <v>21</v>
      </c>
      <c r="G23" s="35">
        <v>49</v>
      </c>
      <c r="H23" s="35">
        <f t="shared" si="0"/>
        <v>70</v>
      </c>
      <c r="I23" s="27">
        <v>19</v>
      </c>
      <c r="J23" s="35">
        <v>42</v>
      </c>
      <c r="K23" s="35">
        <f t="shared" si="1"/>
        <v>61</v>
      </c>
      <c r="L23" s="146">
        <f t="shared" si="2"/>
        <v>-9</v>
      </c>
      <c r="M23" s="186">
        <f>1-J23/G23</f>
        <v>0.1428571428571429</v>
      </c>
      <c r="N23" s="38">
        <f t="shared" si="3"/>
        <v>0.8714285714285714</v>
      </c>
      <c r="O23" s="135">
        <v>200</v>
      </c>
      <c r="P23" s="154">
        <f t="shared" si="4"/>
        <v>0.305</v>
      </c>
      <c r="Q23" s="155">
        <v>194.7</v>
      </c>
    </row>
    <row r="24" spans="1:17" ht="30">
      <c r="A24" s="27">
        <f t="shared" si="6"/>
        <v>18</v>
      </c>
      <c r="B24" s="153">
        <v>43055</v>
      </c>
      <c r="C24" s="29" t="s">
        <v>17</v>
      </c>
      <c r="D24" s="50" t="s">
        <v>377</v>
      </c>
      <c r="E24" s="68" t="s">
        <v>19</v>
      </c>
      <c r="F24" s="35">
        <f>422+147+108+3</f>
        <v>680</v>
      </c>
      <c r="G24" s="35">
        <f>478+93</f>
        <v>571</v>
      </c>
      <c r="H24" s="35">
        <f t="shared" si="0"/>
        <v>1251</v>
      </c>
      <c r="I24" s="27">
        <v>660</v>
      </c>
      <c r="J24" s="35">
        <v>483</v>
      </c>
      <c r="K24" s="35">
        <f t="shared" si="1"/>
        <v>1143</v>
      </c>
      <c r="L24" s="146">
        <f t="shared" si="2"/>
        <v>-108</v>
      </c>
      <c r="M24" s="186">
        <f>1-J24/G24</f>
        <v>0.15411558669001746</v>
      </c>
      <c r="N24" s="38">
        <f t="shared" si="3"/>
        <v>0.9136690647482014</v>
      </c>
      <c r="O24" s="135">
        <v>1523</v>
      </c>
      <c r="P24" s="154">
        <f t="shared" si="4"/>
        <v>0.7504924491135916</v>
      </c>
      <c r="Q24" s="155">
        <f>6167.2+14787.5</f>
        <v>20954.7</v>
      </c>
    </row>
    <row r="25" spans="1:17" ht="30">
      <c r="A25" s="27">
        <f t="shared" si="6"/>
        <v>19</v>
      </c>
      <c r="B25" s="153">
        <v>43056</v>
      </c>
      <c r="C25" s="29" t="s">
        <v>17</v>
      </c>
      <c r="D25" s="50" t="s">
        <v>378</v>
      </c>
      <c r="E25" s="68" t="s">
        <v>19</v>
      </c>
      <c r="F25" s="29">
        <v>117</v>
      </c>
      <c r="G25" s="32">
        <v>753</v>
      </c>
      <c r="H25" s="35">
        <f t="shared" si="0"/>
        <v>870</v>
      </c>
      <c r="I25" s="27">
        <v>102</v>
      </c>
      <c r="J25" s="35">
        <v>324</v>
      </c>
      <c r="K25" s="35">
        <f t="shared" si="1"/>
        <v>426</v>
      </c>
      <c r="L25" s="146">
        <f t="shared" si="2"/>
        <v>-444</v>
      </c>
      <c r="M25" s="186">
        <f>1-J25/G25</f>
        <v>0.5697211155378485</v>
      </c>
      <c r="N25" s="38">
        <f t="shared" si="3"/>
        <v>0.4896551724137931</v>
      </c>
      <c r="O25" s="135">
        <v>1523</v>
      </c>
      <c r="P25" s="154">
        <f t="shared" si="4"/>
        <v>0.27971109652002624</v>
      </c>
      <c r="Q25" s="155">
        <v>2490</v>
      </c>
    </row>
    <row r="26" spans="1:17" ht="30">
      <c r="A26" s="27">
        <f t="shared" si="6"/>
        <v>20</v>
      </c>
      <c r="B26" s="153">
        <v>43057</v>
      </c>
      <c r="C26" s="29" t="s">
        <v>17</v>
      </c>
      <c r="D26" s="50" t="s">
        <v>378</v>
      </c>
      <c r="E26" s="68" t="s">
        <v>19</v>
      </c>
      <c r="F26" s="29">
        <v>270</v>
      </c>
      <c r="G26" s="32">
        <v>118</v>
      </c>
      <c r="H26" s="35">
        <f t="shared" si="0"/>
        <v>388</v>
      </c>
      <c r="I26" s="27">
        <v>249</v>
      </c>
      <c r="J26" s="35">
        <v>75</v>
      </c>
      <c r="K26" s="35">
        <f t="shared" si="1"/>
        <v>324</v>
      </c>
      <c r="L26" s="146">
        <f t="shared" si="2"/>
        <v>-64</v>
      </c>
      <c r="M26" s="186">
        <f>1-J26/G26</f>
        <v>0.364406779661017</v>
      </c>
      <c r="N26" s="38">
        <f t="shared" si="3"/>
        <v>0.8350515463917526</v>
      </c>
      <c r="O26" s="135">
        <v>1523</v>
      </c>
      <c r="P26" s="154">
        <f t="shared" si="4"/>
        <v>0.21273801707156928</v>
      </c>
      <c r="Q26" s="155">
        <v>6214.7</v>
      </c>
    </row>
    <row r="27" spans="1:17" ht="30">
      <c r="A27" s="27">
        <f t="shared" si="6"/>
        <v>21</v>
      </c>
      <c r="B27" s="153">
        <v>43058</v>
      </c>
      <c r="C27" s="29" t="s">
        <v>46</v>
      </c>
      <c r="D27" s="50" t="s">
        <v>379</v>
      </c>
      <c r="E27" s="68" t="s">
        <v>19</v>
      </c>
      <c r="F27" s="35">
        <f>261+174</f>
        <v>435</v>
      </c>
      <c r="G27" s="35">
        <v>131</v>
      </c>
      <c r="H27" s="35">
        <f t="shared" si="0"/>
        <v>566</v>
      </c>
      <c r="I27" s="27">
        <v>394</v>
      </c>
      <c r="J27" s="35">
        <v>62</v>
      </c>
      <c r="K27" s="35">
        <f t="shared" si="1"/>
        <v>456</v>
      </c>
      <c r="L27" s="146">
        <f t="shared" si="2"/>
        <v>-110</v>
      </c>
      <c r="M27" s="186">
        <f>1-J27/G27</f>
        <v>0.5267175572519084</v>
      </c>
      <c r="N27" s="38">
        <f t="shared" si="3"/>
        <v>0.8056537102473498</v>
      </c>
      <c r="O27" s="135">
        <v>1523</v>
      </c>
      <c r="P27" s="154">
        <f t="shared" si="4"/>
        <v>0.2994090610636901</v>
      </c>
      <c r="Q27" s="155">
        <v>2088</v>
      </c>
    </row>
    <row r="28" spans="1:17" ht="30">
      <c r="A28" s="27">
        <f t="shared" si="6"/>
        <v>22</v>
      </c>
      <c r="B28" s="153">
        <v>43058</v>
      </c>
      <c r="C28" s="29" t="s">
        <v>17</v>
      </c>
      <c r="D28" s="50" t="s">
        <v>378</v>
      </c>
      <c r="E28" s="68" t="s">
        <v>19</v>
      </c>
      <c r="F28" s="29">
        <v>247</v>
      </c>
      <c r="G28" s="32">
        <v>133</v>
      </c>
      <c r="H28" s="35">
        <f t="shared" si="0"/>
        <v>380</v>
      </c>
      <c r="I28" s="27">
        <v>232</v>
      </c>
      <c r="J28" s="35">
        <v>77</v>
      </c>
      <c r="K28" s="35">
        <f t="shared" si="1"/>
        <v>309</v>
      </c>
      <c r="L28" s="146">
        <f t="shared" si="2"/>
        <v>-71</v>
      </c>
      <c r="M28" s="186">
        <f>1-J28/G28</f>
        <v>0.42105263157894735</v>
      </c>
      <c r="N28" s="38">
        <f t="shared" si="3"/>
        <v>0.8131578947368421</v>
      </c>
      <c r="O28" s="135">
        <v>1523</v>
      </c>
      <c r="P28" s="154">
        <f t="shared" si="4"/>
        <v>0.20288903479973736</v>
      </c>
      <c r="Q28" s="155">
        <v>5669.1</v>
      </c>
    </row>
    <row r="29" spans="1:17" ht="30">
      <c r="A29" s="27">
        <f t="shared" si="6"/>
        <v>23</v>
      </c>
      <c r="B29" s="153">
        <v>43059</v>
      </c>
      <c r="C29" s="29" t="s">
        <v>17</v>
      </c>
      <c r="D29" s="50" t="s">
        <v>378</v>
      </c>
      <c r="E29" s="68" t="s">
        <v>19</v>
      </c>
      <c r="F29" s="35">
        <v>1037</v>
      </c>
      <c r="G29" s="35">
        <f>268+7</f>
        <v>275</v>
      </c>
      <c r="H29" s="35">
        <f t="shared" si="0"/>
        <v>1312</v>
      </c>
      <c r="I29" s="27">
        <f>572+363</f>
        <v>935</v>
      </c>
      <c r="J29" s="35">
        <f>213+4</f>
        <v>217</v>
      </c>
      <c r="K29" s="35">
        <f t="shared" si="1"/>
        <v>1152</v>
      </c>
      <c r="L29" s="146">
        <f t="shared" si="2"/>
        <v>-160</v>
      </c>
      <c r="M29" s="186">
        <f>1-J29/G29</f>
        <v>0.21090909090909093</v>
      </c>
      <c r="N29" s="38">
        <f t="shared" si="3"/>
        <v>0.8780487804878049</v>
      </c>
      <c r="O29" s="135">
        <v>1523</v>
      </c>
      <c r="P29" s="154">
        <f t="shared" si="4"/>
        <v>0.7564018384766907</v>
      </c>
      <c r="Q29" s="155">
        <v>16670</v>
      </c>
    </row>
    <row r="30" spans="1:17" ht="15">
      <c r="A30" s="27">
        <f t="shared" si="6"/>
        <v>24</v>
      </c>
      <c r="B30" s="153">
        <v>43062</v>
      </c>
      <c r="C30" s="29" t="s">
        <v>17</v>
      </c>
      <c r="D30" s="50" t="s">
        <v>380</v>
      </c>
      <c r="E30" s="68" t="s">
        <v>64</v>
      </c>
      <c r="F30" s="35">
        <v>23</v>
      </c>
      <c r="G30" s="35">
        <v>31</v>
      </c>
      <c r="H30" s="35">
        <f t="shared" si="0"/>
        <v>54</v>
      </c>
      <c r="I30" s="27">
        <v>20</v>
      </c>
      <c r="J30" s="35">
        <v>23</v>
      </c>
      <c r="K30" s="35">
        <f t="shared" si="1"/>
        <v>43</v>
      </c>
      <c r="L30" s="146">
        <f t="shared" si="2"/>
        <v>-11</v>
      </c>
      <c r="M30" s="186">
        <f>1-J30/G30</f>
        <v>0.25806451612903225</v>
      </c>
      <c r="N30" s="38">
        <f t="shared" si="3"/>
        <v>0.7962962962962963</v>
      </c>
      <c r="O30" s="135">
        <v>200</v>
      </c>
      <c r="P30" s="154">
        <f t="shared" si="4"/>
        <v>0.215</v>
      </c>
      <c r="Q30" s="155">
        <v>350</v>
      </c>
    </row>
    <row r="31" spans="1:17" ht="30">
      <c r="A31" s="27">
        <f t="shared" si="6"/>
        <v>25</v>
      </c>
      <c r="B31" s="153">
        <v>43063</v>
      </c>
      <c r="C31" s="29" t="s">
        <v>17</v>
      </c>
      <c r="D31" s="50" t="s">
        <v>381</v>
      </c>
      <c r="E31" s="68" t="s">
        <v>19</v>
      </c>
      <c r="F31" s="35">
        <v>387</v>
      </c>
      <c r="G31" s="35">
        <v>395</v>
      </c>
      <c r="H31" s="35">
        <f t="shared" si="0"/>
        <v>782</v>
      </c>
      <c r="I31" s="27">
        <v>370</v>
      </c>
      <c r="J31" s="35">
        <v>191</v>
      </c>
      <c r="K31" s="35">
        <f t="shared" si="1"/>
        <v>561</v>
      </c>
      <c r="L31" s="146">
        <f t="shared" si="2"/>
        <v>-221</v>
      </c>
      <c r="M31" s="186">
        <f>1-J31/G31</f>
        <v>0.5164556962025316</v>
      </c>
      <c r="N31" s="38">
        <f t="shared" si="3"/>
        <v>0.717391304347826</v>
      </c>
      <c r="O31" s="135">
        <v>1523</v>
      </c>
      <c r="P31" s="154">
        <f t="shared" si="4"/>
        <v>0.36835193696651347</v>
      </c>
      <c r="Q31" s="155">
        <v>10747.2</v>
      </c>
    </row>
    <row r="32" spans="1:17" ht="30">
      <c r="A32" s="27">
        <f t="shared" si="6"/>
        <v>26</v>
      </c>
      <c r="B32" s="153">
        <v>43064</v>
      </c>
      <c r="C32" s="29" t="s">
        <v>46</v>
      </c>
      <c r="D32" s="50" t="s">
        <v>382</v>
      </c>
      <c r="E32" s="68" t="s">
        <v>19</v>
      </c>
      <c r="F32" s="35">
        <v>740</v>
      </c>
      <c r="G32" s="35">
        <v>538</v>
      </c>
      <c r="H32" s="35">
        <f t="shared" si="0"/>
        <v>1278</v>
      </c>
      <c r="I32" s="27">
        <v>703</v>
      </c>
      <c r="J32" s="35">
        <v>420</v>
      </c>
      <c r="K32" s="35">
        <f t="shared" si="1"/>
        <v>1123</v>
      </c>
      <c r="L32" s="146">
        <f t="shared" si="2"/>
        <v>-155</v>
      </c>
      <c r="M32" s="186">
        <f>1-J32/G32</f>
        <v>0.2193308550185874</v>
      </c>
      <c r="N32" s="38">
        <f t="shared" si="3"/>
        <v>0.878716744913928</v>
      </c>
      <c r="O32" s="135">
        <v>1523</v>
      </c>
      <c r="P32" s="154">
        <f t="shared" si="4"/>
        <v>0.737360472751149</v>
      </c>
      <c r="Q32" s="155">
        <v>6120</v>
      </c>
    </row>
    <row r="33" spans="1:17" ht="30">
      <c r="A33" s="27">
        <f t="shared" si="6"/>
        <v>27</v>
      </c>
      <c r="B33" s="153">
        <v>43064</v>
      </c>
      <c r="C33" s="29" t="s">
        <v>36</v>
      </c>
      <c r="D33" s="50" t="s">
        <v>381</v>
      </c>
      <c r="E33" s="68" t="s">
        <v>19</v>
      </c>
      <c r="F33" s="35">
        <v>453</v>
      </c>
      <c r="G33" s="35">
        <v>377</v>
      </c>
      <c r="H33" s="35">
        <f t="shared" si="0"/>
        <v>830</v>
      </c>
      <c r="I33" s="27">
        <v>438</v>
      </c>
      <c r="J33" s="35">
        <v>238</v>
      </c>
      <c r="K33" s="35">
        <f t="shared" si="1"/>
        <v>676</v>
      </c>
      <c r="L33" s="146">
        <f t="shared" si="2"/>
        <v>-154</v>
      </c>
      <c r="M33" s="186">
        <f>1-J33/G33</f>
        <v>0.3687002652519894</v>
      </c>
      <c r="N33" s="38">
        <f t="shared" si="3"/>
        <v>0.8144578313253013</v>
      </c>
      <c r="O33" s="135">
        <v>1523</v>
      </c>
      <c r="P33" s="154">
        <f t="shared" si="4"/>
        <v>0.4438608010505581</v>
      </c>
      <c r="Q33" s="155">
        <v>11294.7</v>
      </c>
    </row>
    <row r="34" spans="1:17" ht="30">
      <c r="A34" s="27">
        <f t="shared" si="6"/>
        <v>28</v>
      </c>
      <c r="B34" s="153">
        <v>43065</v>
      </c>
      <c r="C34" s="29" t="s">
        <v>46</v>
      </c>
      <c r="D34" s="50" t="s">
        <v>383</v>
      </c>
      <c r="E34" s="68" t="s">
        <v>19</v>
      </c>
      <c r="F34" s="35">
        <v>529</v>
      </c>
      <c r="G34" s="35">
        <v>121</v>
      </c>
      <c r="H34" s="35">
        <f t="shared" si="0"/>
        <v>650</v>
      </c>
      <c r="I34" s="27">
        <v>467</v>
      </c>
      <c r="J34" s="35">
        <v>69</v>
      </c>
      <c r="K34" s="35">
        <f t="shared" si="1"/>
        <v>536</v>
      </c>
      <c r="L34" s="146">
        <f t="shared" si="2"/>
        <v>-114</v>
      </c>
      <c r="M34" s="186">
        <f>1-J34/G34</f>
        <v>0.4297520661157025</v>
      </c>
      <c r="N34" s="38">
        <f t="shared" si="3"/>
        <v>0.8246153846153846</v>
      </c>
      <c r="O34" s="135">
        <v>1523</v>
      </c>
      <c r="P34" s="154">
        <f t="shared" si="4"/>
        <v>0.3519369665134603</v>
      </c>
      <c r="Q34" s="155">
        <v>2586</v>
      </c>
    </row>
    <row r="35" spans="1:17" ht="30">
      <c r="A35" s="27">
        <f t="shared" si="6"/>
        <v>29</v>
      </c>
      <c r="B35" s="153">
        <v>43065</v>
      </c>
      <c r="C35" s="29" t="s">
        <v>21</v>
      </c>
      <c r="D35" s="50" t="s">
        <v>381</v>
      </c>
      <c r="E35" s="68" t="s">
        <v>19</v>
      </c>
      <c r="F35" s="35">
        <v>329</v>
      </c>
      <c r="G35" s="35">
        <v>356</v>
      </c>
      <c r="H35" s="35">
        <f t="shared" si="0"/>
        <v>685</v>
      </c>
      <c r="I35" s="27">
        <v>305</v>
      </c>
      <c r="J35" s="35">
        <v>312</v>
      </c>
      <c r="K35" s="35">
        <f t="shared" si="1"/>
        <v>617</v>
      </c>
      <c r="L35" s="146">
        <f t="shared" si="2"/>
        <v>-68</v>
      </c>
      <c r="M35" s="186">
        <f>1-J35/G35</f>
        <v>0.1235955056179775</v>
      </c>
      <c r="N35" s="38">
        <f t="shared" si="3"/>
        <v>0.9007299270072993</v>
      </c>
      <c r="O35" s="135">
        <v>1523</v>
      </c>
      <c r="P35" s="154">
        <f t="shared" si="4"/>
        <v>0.4051214707813526</v>
      </c>
      <c r="Q35" s="155">
        <v>8389.7</v>
      </c>
    </row>
    <row r="36" spans="1:17" ht="15">
      <c r="A36" s="170" t="s">
        <v>13</v>
      </c>
      <c r="B36" s="171"/>
      <c r="C36" s="171"/>
      <c r="D36" s="171"/>
      <c r="E36" s="172"/>
      <c r="F36" s="39">
        <f>SUM(F6:F35)</f>
        <v>15566</v>
      </c>
      <c r="G36" s="39">
        <f>SUM(G6:G35)</f>
        <v>11502</v>
      </c>
      <c r="H36" s="39">
        <f>SUM(H6:H35)</f>
        <v>27068</v>
      </c>
      <c r="I36" s="39">
        <f>SUM(I6:I25)</f>
        <v>10580</v>
      </c>
      <c r="J36" s="39">
        <f>SUM(J6:J25)</f>
        <v>7003</v>
      </c>
      <c r="K36" s="39">
        <f>SUM(K6:K35)</f>
        <v>23380</v>
      </c>
      <c r="L36" s="54">
        <f t="shared" si="2"/>
        <v>-3688</v>
      </c>
      <c r="M36" s="186">
        <f>1-J36/G36</f>
        <v>0.3911493653277691</v>
      </c>
      <c r="N36" s="44">
        <f t="shared" si="3"/>
        <v>0.8637505541598935</v>
      </c>
      <c r="O36" s="149" t="s">
        <v>171</v>
      </c>
      <c r="P36" s="157" t="s">
        <v>171</v>
      </c>
      <c r="Q36" s="74">
        <f>SUM(Q6:Q35)</f>
        <v>296140.00000000006</v>
      </c>
    </row>
    <row r="39" ht="17.25">
      <c r="B39" s="46" t="s">
        <v>23</v>
      </c>
    </row>
  </sheetData>
  <sheetProtection/>
  <mergeCells count="7">
    <mergeCell ref="Q4:Q5"/>
    <mergeCell ref="A36:E36"/>
    <mergeCell ref="A1:P1"/>
    <mergeCell ref="F4:H4"/>
    <mergeCell ref="I4:K4"/>
    <mergeCell ref="O4:O5"/>
    <mergeCell ref="P4:P5"/>
  </mergeCells>
  <printOptions/>
  <pageMargins left="0.511811024" right="0.511811024" top="0.787401575" bottom="0.787401575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3"/>
  <sheetViews>
    <sheetView tabSelected="1" zoomScalePageLayoutView="0" workbookViewId="0" topLeftCell="A4">
      <selection activeCell="D9" sqref="D9"/>
    </sheetView>
  </sheetViews>
  <sheetFormatPr defaultColWidth="14.421875" defaultRowHeight="15" customHeight="1"/>
  <cols>
    <col min="1" max="1" width="5.00390625" style="0" customWidth="1"/>
    <col min="2" max="2" width="10.7109375" style="0" customWidth="1"/>
    <col min="3" max="3" width="9.28125" style="0" customWidth="1"/>
    <col min="4" max="4" width="33.421875" style="0" customWidth="1"/>
    <col min="5" max="5" width="19.28125" style="0" customWidth="1"/>
    <col min="6" max="11" width="8.7109375" style="0" customWidth="1"/>
    <col min="12" max="13" width="11.57421875" style="0" customWidth="1"/>
    <col min="14" max="14" width="21.8515625" style="0" customWidth="1"/>
    <col min="15" max="16" width="13.7109375" style="0" customWidth="1"/>
    <col min="17" max="17" width="15.8515625" style="0" customWidth="1"/>
    <col min="18" max="18" width="14.28125" style="0" customWidth="1"/>
    <col min="19" max="27" width="8.7109375" style="0" customWidth="1"/>
  </cols>
  <sheetData>
    <row r="1" spans="1:16" ht="23.25">
      <c r="A1" s="164" t="s">
        <v>329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4" spans="1:27" ht="17.25">
      <c r="A4" s="56"/>
      <c r="B4" s="1"/>
      <c r="C4" s="1"/>
      <c r="D4" s="1"/>
      <c r="E4" s="1"/>
      <c r="F4" s="169" t="s">
        <v>1</v>
      </c>
      <c r="G4" s="167"/>
      <c r="H4" s="168"/>
      <c r="I4" s="169" t="s">
        <v>2</v>
      </c>
      <c r="J4" s="167"/>
      <c r="K4" s="168"/>
      <c r="L4" s="4" t="s">
        <v>3</v>
      </c>
      <c r="M4" s="4"/>
      <c r="N4" s="142" t="s">
        <v>4</v>
      </c>
      <c r="O4" s="183" t="s">
        <v>226</v>
      </c>
      <c r="P4" s="184" t="s">
        <v>227</v>
      </c>
      <c r="Q4" s="173" t="s">
        <v>5</v>
      </c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1:27" ht="15.75">
      <c r="A5" s="6" t="s">
        <v>6</v>
      </c>
      <c r="B5" s="7" t="s">
        <v>7</v>
      </c>
      <c r="C5" s="7" t="s">
        <v>8</v>
      </c>
      <c r="D5" s="7" t="s">
        <v>9</v>
      </c>
      <c r="E5" s="8" t="s">
        <v>10</v>
      </c>
      <c r="F5" s="9" t="s">
        <v>11</v>
      </c>
      <c r="G5" s="10" t="s">
        <v>12</v>
      </c>
      <c r="H5" s="11" t="s">
        <v>13</v>
      </c>
      <c r="I5" s="9" t="s">
        <v>11</v>
      </c>
      <c r="J5" s="10" t="s">
        <v>12</v>
      </c>
      <c r="K5" s="11" t="s">
        <v>13</v>
      </c>
      <c r="L5" s="12" t="s">
        <v>14</v>
      </c>
      <c r="M5" s="12"/>
      <c r="N5" s="13" t="s">
        <v>15</v>
      </c>
      <c r="O5" s="174"/>
      <c r="P5" s="185"/>
      <c r="Q5" s="174"/>
      <c r="R5" s="84"/>
      <c r="S5" s="84"/>
      <c r="T5" s="84"/>
      <c r="U5" s="84"/>
      <c r="V5" s="84"/>
      <c r="W5" s="84"/>
      <c r="X5" s="84"/>
      <c r="Y5" s="84"/>
      <c r="Z5" s="84"/>
      <c r="AA5" s="84"/>
    </row>
    <row r="6" spans="1:17" ht="30">
      <c r="A6" s="14">
        <v>1</v>
      </c>
      <c r="B6" s="151">
        <v>43071</v>
      </c>
      <c r="C6" s="16" t="s">
        <v>31</v>
      </c>
      <c r="D6" s="48" t="s">
        <v>330</v>
      </c>
      <c r="E6" s="61" t="s">
        <v>19</v>
      </c>
      <c r="F6" s="27">
        <v>0</v>
      </c>
      <c r="G6" s="35">
        <v>1252</v>
      </c>
      <c r="H6" s="35">
        <f aca="true" t="shared" si="0" ref="H6:H19">F6+G6</f>
        <v>1252</v>
      </c>
      <c r="I6" s="27">
        <v>0</v>
      </c>
      <c r="J6" s="35">
        <v>886</v>
      </c>
      <c r="K6" s="35">
        <f aca="true" t="shared" si="1" ref="K6:K19">I6+J6</f>
        <v>886</v>
      </c>
      <c r="L6" s="146">
        <f aca="true" t="shared" si="2" ref="L6:L20">K6-H6</f>
        <v>-366</v>
      </c>
      <c r="M6" s="186">
        <f>1-J6/G6</f>
        <v>0.292332268370607</v>
      </c>
      <c r="N6" s="38">
        <f aca="true" t="shared" si="3" ref="N6:N20">K6/H6</f>
        <v>0.707667731629393</v>
      </c>
      <c r="O6" s="135">
        <v>1523</v>
      </c>
      <c r="P6" s="154">
        <f aca="true" t="shared" si="4" ref="P6:P19">K6/O6</f>
        <v>0.5817465528562049</v>
      </c>
      <c r="Q6" s="158">
        <v>0</v>
      </c>
    </row>
    <row r="7" spans="1:17" ht="30">
      <c r="A7" s="27">
        <f aca="true" t="shared" si="5" ref="A7:A19">A6+1</f>
        <v>2</v>
      </c>
      <c r="B7" s="153">
        <v>43072</v>
      </c>
      <c r="C7" s="29" t="s">
        <v>21</v>
      </c>
      <c r="D7" s="50" t="s">
        <v>330</v>
      </c>
      <c r="E7" s="68" t="s">
        <v>19</v>
      </c>
      <c r="F7" s="35">
        <v>0</v>
      </c>
      <c r="G7" s="35">
        <v>1252</v>
      </c>
      <c r="H7" s="35">
        <f t="shared" si="0"/>
        <v>1252</v>
      </c>
      <c r="I7" s="27">
        <v>0</v>
      </c>
      <c r="J7" s="35">
        <v>883</v>
      </c>
      <c r="K7" s="35">
        <f t="shared" si="1"/>
        <v>883</v>
      </c>
      <c r="L7" s="146">
        <f t="shared" si="2"/>
        <v>-369</v>
      </c>
      <c r="M7" s="186">
        <f>1-J7/G7</f>
        <v>0.29472843450479236</v>
      </c>
      <c r="N7" s="38">
        <f t="shared" si="3"/>
        <v>0.7052715654952076</v>
      </c>
      <c r="O7" s="135">
        <v>1523</v>
      </c>
      <c r="P7" s="154">
        <f t="shared" si="4"/>
        <v>0.5797767564018385</v>
      </c>
      <c r="Q7" s="155">
        <v>0</v>
      </c>
    </row>
    <row r="8" spans="1:17" ht="15">
      <c r="A8" s="27">
        <f t="shared" si="5"/>
        <v>3</v>
      </c>
      <c r="B8" s="153">
        <v>43076</v>
      </c>
      <c r="C8" s="29" t="s">
        <v>17</v>
      </c>
      <c r="D8" s="50" t="s">
        <v>331</v>
      </c>
      <c r="E8" s="68" t="s">
        <v>64</v>
      </c>
      <c r="F8" s="35">
        <v>54</v>
      </c>
      <c r="G8" s="35">
        <v>40</v>
      </c>
      <c r="H8" s="35">
        <f t="shared" si="0"/>
        <v>94</v>
      </c>
      <c r="I8" s="27">
        <v>54</v>
      </c>
      <c r="J8" s="35">
        <v>28</v>
      </c>
      <c r="K8" s="35">
        <f t="shared" si="1"/>
        <v>82</v>
      </c>
      <c r="L8" s="146">
        <f t="shared" si="2"/>
        <v>-12</v>
      </c>
      <c r="M8" s="186">
        <f>1-J8/G8</f>
        <v>0.30000000000000004</v>
      </c>
      <c r="N8" s="38">
        <f t="shared" si="3"/>
        <v>0.8723404255319149</v>
      </c>
      <c r="O8" s="135">
        <v>200</v>
      </c>
      <c r="P8" s="154">
        <f t="shared" si="4"/>
        <v>0.41</v>
      </c>
      <c r="Q8" s="155">
        <v>740</v>
      </c>
    </row>
    <row r="9" spans="1:17" ht="30">
      <c r="A9" s="27">
        <f t="shared" si="5"/>
        <v>4</v>
      </c>
      <c r="B9" s="153">
        <v>43078</v>
      </c>
      <c r="C9" s="29" t="s">
        <v>17</v>
      </c>
      <c r="D9" s="50" t="s">
        <v>332</v>
      </c>
      <c r="E9" s="68" t="s">
        <v>19</v>
      </c>
      <c r="F9" s="35">
        <v>0</v>
      </c>
      <c r="G9" s="35">
        <v>1459</v>
      </c>
      <c r="H9" s="35">
        <f t="shared" si="0"/>
        <v>1459</v>
      </c>
      <c r="I9" s="27">
        <v>0</v>
      </c>
      <c r="J9" s="35">
        <v>1130</v>
      </c>
      <c r="K9" s="35">
        <f t="shared" si="1"/>
        <v>1130</v>
      </c>
      <c r="L9" s="146">
        <f t="shared" si="2"/>
        <v>-329</v>
      </c>
      <c r="M9" s="186">
        <f>1-J9/G9</f>
        <v>0.22549691569568198</v>
      </c>
      <c r="N9" s="38">
        <f t="shared" si="3"/>
        <v>0.774503084304318</v>
      </c>
      <c r="O9" s="135">
        <v>1523</v>
      </c>
      <c r="P9" s="154">
        <f t="shared" si="4"/>
        <v>0.7419566644780039</v>
      </c>
      <c r="Q9" s="155">
        <v>0</v>
      </c>
    </row>
    <row r="10" spans="1:17" ht="30">
      <c r="A10" s="27">
        <f t="shared" si="5"/>
        <v>5</v>
      </c>
      <c r="B10" s="153">
        <v>43079</v>
      </c>
      <c r="C10" s="29" t="s">
        <v>80</v>
      </c>
      <c r="D10" s="50" t="s">
        <v>332</v>
      </c>
      <c r="E10" s="68" t="s">
        <v>19</v>
      </c>
      <c r="F10" s="35">
        <v>0</v>
      </c>
      <c r="G10" s="35">
        <v>1481</v>
      </c>
      <c r="H10" s="35">
        <f t="shared" si="0"/>
        <v>1481</v>
      </c>
      <c r="I10" s="27">
        <v>0</v>
      </c>
      <c r="J10" s="35">
        <v>1157</v>
      </c>
      <c r="K10" s="35">
        <f t="shared" si="1"/>
        <v>1157</v>
      </c>
      <c r="L10" s="146">
        <f t="shared" si="2"/>
        <v>-324</v>
      </c>
      <c r="M10" s="186">
        <f>1-J10/G10</f>
        <v>0.21877110060769756</v>
      </c>
      <c r="N10" s="38">
        <f t="shared" si="3"/>
        <v>0.7812288993923024</v>
      </c>
      <c r="O10" s="135">
        <v>1523</v>
      </c>
      <c r="P10" s="154">
        <f t="shared" si="4"/>
        <v>0.7596848325673013</v>
      </c>
      <c r="Q10" s="155">
        <v>0</v>
      </c>
    </row>
    <row r="11" spans="1:17" ht="15">
      <c r="A11" s="27">
        <f t="shared" si="5"/>
        <v>6</v>
      </c>
      <c r="B11" s="153">
        <v>43081</v>
      </c>
      <c r="C11" s="29" t="s">
        <v>17</v>
      </c>
      <c r="D11" s="50" t="s">
        <v>333</v>
      </c>
      <c r="E11" s="68" t="s">
        <v>64</v>
      </c>
      <c r="F11" s="35">
        <v>104</v>
      </c>
      <c r="G11" s="35">
        <v>73</v>
      </c>
      <c r="H11" s="35">
        <f t="shared" si="0"/>
        <v>177</v>
      </c>
      <c r="I11" s="27">
        <v>78</v>
      </c>
      <c r="J11" s="35">
        <v>54</v>
      </c>
      <c r="K11" s="35">
        <f t="shared" si="1"/>
        <v>132</v>
      </c>
      <c r="L11" s="146">
        <f t="shared" si="2"/>
        <v>-45</v>
      </c>
      <c r="M11" s="186">
        <f>1-J11/G11</f>
        <v>0.26027397260273977</v>
      </c>
      <c r="N11" s="38">
        <f t="shared" si="3"/>
        <v>0.7457627118644068</v>
      </c>
      <c r="O11" s="135">
        <v>200</v>
      </c>
      <c r="P11" s="154">
        <f t="shared" si="4"/>
        <v>0.66</v>
      </c>
      <c r="Q11" s="155">
        <v>1510</v>
      </c>
    </row>
    <row r="12" spans="1:17" ht="30">
      <c r="A12" s="27">
        <f t="shared" si="5"/>
        <v>7</v>
      </c>
      <c r="B12" s="153">
        <v>43084</v>
      </c>
      <c r="C12" s="29" t="s">
        <v>17</v>
      </c>
      <c r="D12" s="50" t="s">
        <v>334</v>
      </c>
      <c r="E12" s="68" t="s">
        <v>19</v>
      </c>
      <c r="F12" s="35">
        <v>900</v>
      </c>
      <c r="G12" s="35">
        <v>381</v>
      </c>
      <c r="H12" s="35">
        <f t="shared" si="0"/>
        <v>1281</v>
      </c>
      <c r="I12" s="27">
        <v>854</v>
      </c>
      <c r="J12" s="35">
        <v>236</v>
      </c>
      <c r="K12" s="35">
        <f t="shared" si="1"/>
        <v>1090</v>
      </c>
      <c r="L12" s="146">
        <f t="shared" si="2"/>
        <v>-191</v>
      </c>
      <c r="M12" s="186">
        <f>1-J12/G12</f>
        <v>0.38057742782152226</v>
      </c>
      <c r="N12" s="38">
        <f t="shared" si="3"/>
        <v>0.8508977361436377</v>
      </c>
      <c r="O12" s="135">
        <v>1523</v>
      </c>
      <c r="P12" s="154">
        <f t="shared" si="4"/>
        <v>0.7156927117531189</v>
      </c>
      <c r="Q12" s="155">
        <v>52134.1</v>
      </c>
    </row>
    <row r="13" spans="1:17" ht="30">
      <c r="A13" s="27">
        <f t="shared" si="5"/>
        <v>8</v>
      </c>
      <c r="B13" s="153">
        <v>43085</v>
      </c>
      <c r="C13" s="29" t="s">
        <v>17</v>
      </c>
      <c r="D13" s="50" t="s">
        <v>334</v>
      </c>
      <c r="E13" s="68" t="s">
        <v>19</v>
      </c>
      <c r="F13" s="35">
        <v>918</v>
      </c>
      <c r="G13" s="35">
        <v>348</v>
      </c>
      <c r="H13" s="35">
        <f t="shared" si="0"/>
        <v>1266</v>
      </c>
      <c r="I13" s="27">
        <v>863</v>
      </c>
      <c r="J13" s="35">
        <v>214</v>
      </c>
      <c r="K13" s="35">
        <f t="shared" si="1"/>
        <v>1077</v>
      </c>
      <c r="L13" s="146">
        <f t="shared" si="2"/>
        <v>-189</v>
      </c>
      <c r="M13" s="186">
        <f>1-J13/G13</f>
        <v>0.38505747126436785</v>
      </c>
      <c r="N13" s="38">
        <f t="shared" si="3"/>
        <v>0.8507109004739336</v>
      </c>
      <c r="O13" s="135">
        <v>1523</v>
      </c>
      <c r="P13" s="154">
        <f t="shared" si="4"/>
        <v>0.7071569271175312</v>
      </c>
      <c r="Q13" s="155">
        <v>54529.4</v>
      </c>
    </row>
    <row r="14" spans="1:17" ht="30">
      <c r="A14" s="27">
        <f t="shared" si="5"/>
        <v>9</v>
      </c>
      <c r="B14" s="153">
        <v>43086</v>
      </c>
      <c r="C14" s="29" t="s">
        <v>46</v>
      </c>
      <c r="D14" s="50" t="s">
        <v>335</v>
      </c>
      <c r="E14" s="68" t="s">
        <v>19</v>
      </c>
      <c r="F14" s="35">
        <v>1090</v>
      </c>
      <c r="G14" s="35">
        <v>179</v>
      </c>
      <c r="H14" s="35">
        <f t="shared" si="0"/>
        <v>1269</v>
      </c>
      <c r="I14" s="27">
        <v>1001</v>
      </c>
      <c r="J14" s="35">
        <v>96</v>
      </c>
      <c r="K14" s="35">
        <f t="shared" si="1"/>
        <v>1097</v>
      </c>
      <c r="L14" s="146">
        <f t="shared" si="2"/>
        <v>-172</v>
      </c>
      <c r="M14" s="186">
        <f>1-J14/G14</f>
        <v>0.46368715083798884</v>
      </c>
      <c r="N14" s="38">
        <f t="shared" si="3"/>
        <v>0.8644602048857368</v>
      </c>
      <c r="O14" s="135">
        <v>1523</v>
      </c>
      <c r="P14" s="154">
        <f t="shared" si="4"/>
        <v>0.7202889034799738</v>
      </c>
      <c r="Q14" s="155">
        <v>5563.7</v>
      </c>
    </row>
    <row r="15" spans="1:17" ht="30">
      <c r="A15" s="27">
        <f t="shared" si="5"/>
        <v>10</v>
      </c>
      <c r="B15" s="153">
        <v>43086</v>
      </c>
      <c r="C15" s="29" t="s">
        <v>21</v>
      </c>
      <c r="D15" s="50" t="s">
        <v>334</v>
      </c>
      <c r="E15" s="68" t="s">
        <v>19</v>
      </c>
      <c r="F15" s="35">
        <v>932</v>
      </c>
      <c r="G15" s="35">
        <v>453</v>
      </c>
      <c r="H15" s="35">
        <f t="shared" si="0"/>
        <v>1385</v>
      </c>
      <c r="I15" s="27">
        <v>872</v>
      </c>
      <c r="J15" s="35">
        <v>287</v>
      </c>
      <c r="K15" s="35">
        <f t="shared" si="1"/>
        <v>1159</v>
      </c>
      <c r="L15" s="146">
        <f t="shared" si="2"/>
        <v>-226</v>
      </c>
      <c r="M15" s="186">
        <f>1-J15/G15</f>
        <v>0.36644591611479027</v>
      </c>
      <c r="N15" s="38">
        <f t="shared" si="3"/>
        <v>0.8368231046931408</v>
      </c>
      <c r="O15" s="135">
        <v>1523</v>
      </c>
      <c r="P15" s="154">
        <f t="shared" si="4"/>
        <v>0.7609980302035456</v>
      </c>
      <c r="Q15" s="155">
        <v>55539.1</v>
      </c>
    </row>
    <row r="16" spans="1:17" ht="30">
      <c r="A16" s="27">
        <f t="shared" si="5"/>
        <v>11</v>
      </c>
      <c r="B16" s="153">
        <v>43088</v>
      </c>
      <c r="C16" s="29" t="s">
        <v>17</v>
      </c>
      <c r="D16" s="50" t="s">
        <v>334</v>
      </c>
      <c r="E16" s="68" t="s">
        <v>19</v>
      </c>
      <c r="F16" s="35">
        <v>971</v>
      </c>
      <c r="G16" s="35">
        <v>325</v>
      </c>
      <c r="H16" s="35">
        <f t="shared" si="0"/>
        <v>1296</v>
      </c>
      <c r="I16" s="27">
        <v>902</v>
      </c>
      <c r="J16" s="35">
        <v>245</v>
      </c>
      <c r="K16" s="35">
        <f t="shared" si="1"/>
        <v>1147</v>
      </c>
      <c r="L16" s="146">
        <f t="shared" si="2"/>
        <v>-149</v>
      </c>
      <c r="M16" s="186">
        <f>1-J16/G16</f>
        <v>0.24615384615384617</v>
      </c>
      <c r="N16" s="38">
        <f t="shared" si="3"/>
        <v>0.8850308641975309</v>
      </c>
      <c r="O16" s="135">
        <v>1523</v>
      </c>
      <c r="P16" s="154">
        <f t="shared" si="4"/>
        <v>0.7531188443860801</v>
      </c>
      <c r="Q16" s="155">
        <v>55134.4</v>
      </c>
    </row>
    <row r="17" spans="1:18" ht="30">
      <c r="A17" s="27">
        <f t="shared" si="5"/>
        <v>12</v>
      </c>
      <c r="B17" s="153">
        <v>43089</v>
      </c>
      <c r="C17" s="29" t="s">
        <v>17</v>
      </c>
      <c r="D17" s="50" t="s">
        <v>334</v>
      </c>
      <c r="E17" s="68" t="s">
        <v>19</v>
      </c>
      <c r="F17" s="35">
        <v>978</v>
      </c>
      <c r="G17" s="35">
        <v>346</v>
      </c>
      <c r="H17" s="35">
        <f t="shared" si="0"/>
        <v>1324</v>
      </c>
      <c r="I17" s="27">
        <v>904</v>
      </c>
      <c r="J17" s="35">
        <v>170</v>
      </c>
      <c r="K17" s="35">
        <f t="shared" si="1"/>
        <v>1074</v>
      </c>
      <c r="L17" s="146">
        <f t="shared" si="2"/>
        <v>-250</v>
      </c>
      <c r="M17" s="186">
        <f>1-J17/G17</f>
        <v>0.5086705202312138</v>
      </c>
      <c r="N17" s="38">
        <f t="shared" si="3"/>
        <v>0.8111782477341389</v>
      </c>
      <c r="O17" s="135">
        <v>1523</v>
      </c>
      <c r="P17" s="154">
        <f t="shared" si="4"/>
        <v>0.7051871306631649</v>
      </c>
      <c r="Q17" s="155">
        <v>56534.4</v>
      </c>
      <c r="R17" s="136"/>
    </row>
    <row r="18" spans="1:17" ht="30">
      <c r="A18" s="27">
        <f t="shared" si="5"/>
        <v>13</v>
      </c>
      <c r="B18" s="153">
        <v>43090</v>
      </c>
      <c r="C18" s="29" t="s">
        <v>17</v>
      </c>
      <c r="D18" s="50" t="s">
        <v>334</v>
      </c>
      <c r="E18" s="68" t="s">
        <v>19</v>
      </c>
      <c r="F18" s="35">
        <v>997</v>
      </c>
      <c r="G18" s="35">
        <v>355</v>
      </c>
      <c r="H18" s="35">
        <f t="shared" si="0"/>
        <v>1352</v>
      </c>
      <c r="I18" s="27">
        <v>912</v>
      </c>
      <c r="J18" s="35">
        <v>215</v>
      </c>
      <c r="K18" s="35">
        <f t="shared" si="1"/>
        <v>1127</v>
      </c>
      <c r="L18" s="146">
        <f t="shared" si="2"/>
        <v>-225</v>
      </c>
      <c r="M18" s="186">
        <f>1-J18/G18</f>
        <v>0.3943661971830986</v>
      </c>
      <c r="N18" s="38">
        <f t="shared" si="3"/>
        <v>0.8335798816568047</v>
      </c>
      <c r="O18" s="135">
        <v>1523</v>
      </c>
      <c r="P18" s="154">
        <f t="shared" si="4"/>
        <v>0.7399868680236376</v>
      </c>
      <c r="Q18" s="155">
        <v>57259.7</v>
      </c>
    </row>
    <row r="19" spans="1:17" ht="30">
      <c r="A19" s="27">
        <f t="shared" si="5"/>
        <v>14</v>
      </c>
      <c r="B19" s="159">
        <v>43091</v>
      </c>
      <c r="C19" s="160" t="s">
        <v>17</v>
      </c>
      <c r="D19" s="161" t="s">
        <v>336</v>
      </c>
      <c r="E19" s="68" t="s">
        <v>19</v>
      </c>
      <c r="F19" s="35">
        <v>1116</v>
      </c>
      <c r="G19" s="35">
        <v>375</v>
      </c>
      <c r="H19" s="35">
        <f t="shared" si="0"/>
        <v>1491</v>
      </c>
      <c r="I19" s="27">
        <v>1003</v>
      </c>
      <c r="J19" s="35">
        <v>199</v>
      </c>
      <c r="K19" s="35">
        <f t="shared" si="1"/>
        <v>1202</v>
      </c>
      <c r="L19" s="146">
        <f t="shared" si="2"/>
        <v>-289</v>
      </c>
      <c r="M19" s="186">
        <f>1-J19/G19</f>
        <v>0.4693333333333334</v>
      </c>
      <c r="N19" s="38">
        <f t="shared" si="3"/>
        <v>0.8061703554661301</v>
      </c>
      <c r="O19" s="135">
        <v>1523</v>
      </c>
      <c r="P19" s="154">
        <f t="shared" si="4"/>
        <v>0.7892317793827971</v>
      </c>
      <c r="Q19" s="155">
        <v>30686.9</v>
      </c>
    </row>
    <row r="20" spans="1:17" ht="15">
      <c r="A20" s="170" t="s">
        <v>13</v>
      </c>
      <c r="B20" s="171"/>
      <c r="C20" s="171"/>
      <c r="D20" s="171"/>
      <c r="E20" s="172"/>
      <c r="F20" s="39">
        <f aca="true" t="shared" si="6" ref="F20:K20">SUM(F6:F19)</f>
        <v>8060</v>
      </c>
      <c r="G20" s="39">
        <f t="shared" si="6"/>
        <v>8319</v>
      </c>
      <c r="H20" s="39">
        <f t="shared" si="6"/>
        <v>16379</v>
      </c>
      <c r="I20" s="39">
        <f t="shared" si="6"/>
        <v>7443</v>
      </c>
      <c r="J20" s="39">
        <f t="shared" si="6"/>
        <v>5800</v>
      </c>
      <c r="K20" s="39">
        <f t="shared" si="6"/>
        <v>13243</v>
      </c>
      <c r="L20" s="54">
        <f t="shared" si="2"/>
        <v>-3136</v>
      </c>
      <c r="M20" s="186">
        <f>1-J20/G20</f>
        <v>0.3028008174059382</v>
      </c>
      <c r="N20" s="44">
        <f t="shared" si="3"/>
        <v>0.8085353196165822</v>
      </c>
      <c r="O20" s="149" t="s">
        <v>171</v>
      </c>
      <c r="P20" s="157" t="s">
        <v>171</v>
      </c>
      <c r="Q20" s="74">
        <f>SUM(Q6:Q19)</f>
        <v>369631.7</v>
      </c>
    </row>
    <row r="23" ht="17.25">
      <c r="B23" s="46" t="s">
        <v>23</v>
      </c>
    </row>
  </sheetData>
  <sheetProtection/>
  <mergeCells count="7">
    <mergeCell ref="Q4:Q5"/>
    <mergeCell ref="A20:E20"/>
    <mergeCell ref="A1:P1"/>
    <mergeCell ref="F4:H4"/>
    <mergeCell ref="I4:K4"/>
    <mergeCell ref="O4:O5"/>
    <mergeCell ref="P4:P5"/>
  </mergeCells>
  <printOptions/>
  <pageMargins left="0.511811024" right="0.511811024" top="0.787401575" bottom="0.787401575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21" sqref="F21"/>
    </sheetView>
  </sheetViews>
  <sheetFormatPr defaultColWidth="14.421875" defaultRowHeight="15" customHeight="1"/>
  <cols>
    <col min="1" max="1" width="4.00390625" style="0" customWidth="1"/>
    <col min="2" max="2" width="14.00390625" style="0" customWidth="1"/>
    <col min="3" max="3" width="13.7109375" style="0" customWidth="1"/>
    <col min="4" max="4" width="11.00390625" style="0" customWidth="1"/>
    <col min="5" max="5" width="12.28125" style="0" customWidth="1"/>
    <col min="6" max="6" width="11.57421875" style="0" customWidth="1"/>
    <col min="7" max="7" width="7.7109375" style="0" customWidth="1"/>
    <col min="8" max="8" width="23.421875" style="0" customWidth="1"/>
    <col min="9" max="9" width="15.140625" style="0" customWidth="1"/>
    <col min="10" max="26" width="8.7109375" style="0" customWidth="1"/>
  </cols>
  <sheetData>
    <row r="1" spans="1:10" ht="19.5">
      <c r="A1" s="178" t="s">
        <v>357</v>
      </c>
      <c r="B1" s="165"/>
      <c r="C1" s="165"/>
      <c r="D1" s="165"/>
      <c r="E1" s="165"/>
      <c r="F1" s="165"/>
      <c r="G1" s="165"/>
      <c r="H1" s="165"/>
      <c r="I1" s="80"/>
      <c r="J1" s="80"/>
    </row>
    <row r="3" spans="3:7" ht="17.25" customHeight="1">
      <c r="C3" s="179" t="s">
        <v>13</v>
      </c>
      <c r="D3" s="180"/>
      <c r="E3" s="180"/>
      <c r="F3" s="180"/>
      <c r="G3" s="181"/>
    </row>
    <row r="4" spans="1:9" ht="17.25" customHeight="1">
      <c r="A4" s="91" t="s">
        <v>171</v>
      </c>
      <c r="B4" s="92" t="s">
        <v>172</v>
      </c>
      <c r="C4" s="93" t="s">
        <v>174</v>
      </c>
      <c r="D4" s="93" t="s">
        <v>175</v>
      </c>
      <c r="E4" s="93" t="s">
        <v>176</v>
      </c>
      <c r="F4" s="94" t="s">
        <v>3</v>
      </c>
      <c r="G4" s="95" t="s">
        <v>179</v>
      </c>
      <c r="H4" s="88"/>
      <c r="I4" s="96"/>
    </row>
    <row r="5" spans="1:7" ht="15.75">
      <c r="A5" s="97">
        <v>7</v>
      </c>
      <c r="B5" s="98" t="s">
        <v>358</v>
      </c>
      <c r="C5" s="100">
        <f>Julho2017!A28</f>
        <v>23</v>
      </c>
      <c r="D5" s="101">
        <f>Julho2017!H29</f>
        <v>21626</v>
      </c>
      <c r="E5" s="101">
        <f>Julho2017!K29</f>
        <v>18066</v>
      </c>
      <c r="F5" s="102">
        <f>Julho2017!L29</f>
        <v>-3560</v>
      </c>
      <c r="G5" s="103">
        <f aca="true" t="shared" si="0" ref="G5:G11">E5/D5</f>
        <v>0.8353833348746879</v>
      </c>
    </row>
    <row r="6" spans="1:9" ht="15.75">
      <c r="A6" s="105">
        <f>A5+1</f>
        <v>8</v>
      </c>
      <c r="B6" s="106" t="s">
        <v>359</v>
      </c>
      <c r="C6" s="107">
        <f>Agosto2017!A34</f>
        <v>29</v>
      </c>
      <c r="D6" s="108">
        <f>Agosto2017!H35</f>
        <v>24850</v>
      </c>
      <c r="E6" s="108">
        <f>Agosto2017!K35</f>
        <v>20435</v>
      </c>
      <c r="F6" s="109">
        <f>Agosto2017!L35</f>
        <v>-4415</v>
      </c>
      <c r="G6" s="103">
        <f t="shared" si="0"/>
        <v>0.8223340040241449</v>
      </c>
      <c r="I6" s="110"/>
    </row>
    <row r="7" spans="1:7" ht="15.75">
      <c r="A7" s="105">
        <f>A6+1</f>
        <v>9</v>
      </c>
      <c r="B7" s="106" t="s">
        <v>360</v>
      </c>
      <c r="C7" s="107">
        <f>Setembro2017!A35</f>
        <v>30</v>
      </c>
      <c r="D7" s="108">
        <f>Setembro2017!H36</f>
        <v>16368</v>
      </c>
      <c r="E7" s="108">
        <f>Setembro2017!K36</f>
        <v>13080</v>
      </c>
      <c r="F7" s="109">
        <f>Setembro2017!L36</f>
        <v>-3288</v>
      </c>
      <c r="G7" s="103">
        <f t="shared" si="0"/>
        <v>0.7991202346041055</v>
      </c>
    </row>
    <row r="8" spans="1:7" ht="15.75">
      <c r="A8" s="105">
        <f>A7+1</f>
        <v>10</v>
      </c>
      <c r="B8" s="106" t="s">
        <v>361</v>
      </c>
      <c r="C8" s="107">
        <f>Outubro2017!A28</f>
        <v>23</v>
      </c>
      <c r="D8" s="108">
        <f>Outubro2017!H29</f>
        <v>21542</v>
      </c>
      <c r="E8" s="108">
        <f>Outubro2017!K29</f>
        <v>17398</v>
      </c>
      <c r="F8" s="109">
        <f>Outubro2017!L29</f>
        <v>-4144</v>
      </c>
      <c r="G8" s="103">
        <f t="shared" si="0"/>
        <v>0.8076316033794448</v>
      </c>
    </row>
    <row r="9" spans="1:7" ht="15.75">
      <c r="A9" s="105">
        <f>A8+1</f>
        <v>11</v>
      </c>
      <c r="B9" s="106" t="s">
        <v>362</v>
      </c>
      <c r="C9" s="107">
        <f>Novembro2017!A35</f>
        <v>29</v>
      </c>
      <c r="D9" s="108">
        <f>Novembro2017!H36</f>
        <v>27068</v>
      </c>
      <c r="E9" s="108">
        <f>Novembro2017!K36</f>
        <v>23380</v>
      </c>
      <c r="F9" s="109">
        <f>Novembro2017!L36</f>
        <v>-3688</v>
      </c>
      <c r="G9" s="103">
        <f t="shared" si="0"/>
        <v>0.8637505541598935</v>
      </c>
    </row>
    <row r="10" spans="1:7" ht="15.75">
      <c r="A10" s="105">
        <f>A9+1</f>
        <v>12</v>
      </c>
      <c r="B10" s="106" t="s">
        <v>363</v>
      </c>
      <c r="C10" s="107">
        <f>Dezembro2017!A19</f>
        <v>14</v>
      </c>
      <c r="D10" s="108">
        <f>Dezembro2017!H20</f>
        <v>16379</v>
      </c>
      <c r="E10" s="108">
        <f>Dezembro2017!K20</f>
        <v>13243</v>
      </c>
      <c r="F10" s="109">
        <f>Dezembro2017!L20</f>
        <v>-3136</v>
      </c>
      <c r="G10" s="103">
        <f t="shared" si="0"/>
        <v>0.8085353196165822</v>
      </c>
    </row>
    <row r="11" spans="1:7" ht="15.75">
      <c r="A11" s="111" t="s">
        <v>171</v>
      </c>
      <c r="B11" s="112" t="s">
        <v>189</v>
      </c>
      <c r="C11" s="112">
        <f>SUM(C5:C10)</f>
        <v>148</v>
      </c>
      <c r="D11" s="113">
        <f>SUM(D5:D10)</f>
        <v>127833</v>
      </c>
      <c r="E11" s="113">
        <f>SUM(E5:E10)</f>
        <v>105602</v>
      </c>
      <c r="F11" s="114">
        <f>E11-D11</f>
        <v>-22231</v>
      </c>
      <c r="G11" s="115">
        <f t="shared" si="0"/>
        <v>0.8260934187572849</v>
      </c>
    </row>
    <row r="12" spans="4:7" ht="15">
      <c r="D12" s="116"/>
      <c r="E12" s="116"/>
      <c r="F12" s="116"/>
      <c r="G12" s="117"/>
    </row>
    <row r="13" spans="1:7" ht="15.75">
      <c r="A13" s="84"/>
      <c r="B13" s="84"/>
      <c r="C13" s="84"/>
      <c r="D13" s="116"/>
      <c r="E13" s="116"/>
      <c r="F13" s="116"/>
      <c r="G13" s="117"/>
    </row>
    <row r="14" spans="4:7" ht="15">
      <c r="D14" s="116"/>
      <c r="E14" s="116"/>
      <c r="F14" s="116"/>
      <c r="G14" s="117"/>
    </row>
    <row r="16" spans="1:8" ht="19.5">
      <c r="A16" s="178" t="s">
        <v>364</v>
      </c>
      <c r="B16" s="165"/>
      <c r="C16" s="165"/>
      <c r="D16" s="165"/>
      <c r="E16" s="165"/>
      <c r="F16" s="165"/>
      <c r="G16" s="165"/>
      <c r="H16" s="165"/>
    </row>
    <row r="17" spans="1:8" ht="19.5">
      <c r="A17" s="118"/>
      <c r="B17" s="118"/>
      <c r="C17" s="118"/>
      <c r="D17" s="118"/>
      <c r="E17" s="118"/>
      <c r="F17" s="118"/>
      <c r="G17" s="118"/>
      <c r="H17" s="163"/>
    </row>
    <row r="18" spans="1:8" ht="15.75">
      <c r="A18" s="119" t="s">
        <v>171</v>
      </c>
      <c r="B18" s="120" t="s">
        <v>191</v>
      </c>
      <c r="C18" s="120" t="s">
        <v>174</v>
      </c>
      <c r="D18" s="120" t="s">
        <v>175</v>
      </c>
      <c r="E18" s="120" t="s">
        <v>176</v>
      </c>
      <c r="F18" s="121" t="s">
        <v>3</v>
      </c>
      <c r="G18" s="122" t="s">
        <v>179</v>
      </c>
      <c r="H18" s="76"/>
    </row>
    <row r="19" spans="1:7" ht="15.75">
      <c r="A19" s="123"/>
      <c r="B19" s="124" t="s">
        <v>192</v>
      </c>
      <c r="C19" s="124">
        <f>C11</f>
        <v>148</v>
      </c>
      <c r="D19" s="125">
        <f>D11/6</f>
        <v>21305.5</v>
      </c>
      <c r="E19" s="125">
        <f>E11/6</f>
        <v>17600.333333333332</v>
      </c>
      <c r="F19" s="126">
        <f>F11/6</f>
        <v>-3705.1666666666665</v>
      </c>
      <c r="G19" s="127">
        <f>E19/D19</f>
        <v>0.8260934187572848</v>
      </c>
    </row>
    <row r="24" spans="1:8" ht="19.5">
      <c r="A24" s="178" t="s">
        <v>365</v>
      </c>
      <c r="B24" s="165"/>
      <c r="C24" s="165"/>
      <c r="D24" s="165"/>
      <c r="E24" s="165"/>
      <c r="F24" s="165"/>
      <c r="G24" s="165"/>
      <c r="H24" s="165"/>
    </row>
    <row r="26" spans="1:8" ht="15">
      <c r="A26" s="128"/>
      <c r="B26" s="182">
        <f>SUM(Julho2017!P29+Agosto2017!P35+Setembro2017!Q36+Outubro2017!Q29+Novembro2017!Q36+Dezembro2017!Q20)</f>
        <v>1806759.3</v>
      </c>
      <c r="C26" s="177"/>
      <c r="D26" s="128"/>
      <c r="E26" s="128"/>
      <c r="F26" s="129"/>
      <c r="G26" s="129"/>
      <c r="H26" s="129"/>
    </row>
    <row r="27" spans="1:8" ht="15">
      <c r="A27" s="128"/>
      <c r="B27" s="128"/>
      <c r="C27" s="128"/>
      <c r="D27" s="128"/>
      <c r="E27" s="128"/>
      <c r="F27" s="129"/>
      <c r="G27" s="129"/>
      <c r="H27" s="129"/>
    </row>
  </sheetData>
  <sheetProtection/>
  <mergeCells count="5">
    <mergeCell ref="A1:H1"/>
    <mergeCell ref="C3:G3"/>
    <mergeCell ref="A16:H16"/>
    <mergeCell ref="A24:H24"/>
    <mergeCell ref="B26:C26"/>
  </mergeCells>
  <printOptions/>
  <pageMargins left="0.511811024" right="0.511811024" top="0.787401575" bottom="0.7874015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6.8515625" style="0" customWidth="1"/>
    <col min="2" max="2" width="10.7109375" style="0" customWidth="1"/>
    <col min="3" max="3" width="9.140625" style="0" customWidth="1"/>
    <col min="4" max="4" width="34.00390625" style="0" customWidth="1"/>
    <col min="5" max="5" width="26.8515625" style="0" customWidth="1"/>
    <col min="6" max="8" width="8.7109375" style="0" customWidth="1"/>
    <col min="9" max="9" width="8.140625" style="0" customWidth="1"/>
    <col min="10" max="10" width="8.7109375" style="0" customWidth="1"/>
    <col min="11" max="11" width="6.57421875" style="0" customWidth="1"/>
    <col min="12" max="12" width="11.57421875" style="0" customWidth="1"/>
    <col min="13" max="13" width="23.57421875" style="0" customWidth="1"/>
    <col min="14" max="14" width="13.28125" style="0" customWidth="1"/>
    <col min="15" max="26" width="8.7109375" style="0" customWidth="1"/>
  </cols>
  <sheetData>
    <row r="1" spans="1:13" ht="23.25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4" spans="2:14" ht="17.25">
      <c r="B4" s="1"/>
      <c r="C4" s="1"/>
      <c r="D4" s="1"/>
      <c r="E4" s="2"/>
      <c r="F4" s="169" t="s">
        <v>1</v>
      </c>
      <c r="G4" s="167"/>
      <c r="H4" s="168"/>
      <c r="I4" s="169" t="s">
        <v>2</v>
      </c>
      <c r="J4" s="167"/>
      <c r="K4" s="168"/>
      <c r="L4" s="4" t="s">
        <v>3</v>
      </c>
      <c r="M4" s="5" t="s">
        <v>4</v>
      </c>
      <c r="N4" s="173" t="s">
        <v>5</v>
      </c>
    </row>
    <row r="5" spans="1:14" ht="15">
      <c r="A5" s="6" t="s">
        <v>6</v>
      </c>
      <c r="B5" s="7" t="s">
        <v>7</v>
      </c>
      <c r="C5" s="7" t="s">
        <v>8</v>
      </c>
      <c r="D5" s="7" t="s">
        <v>9</v>
      </c>
      <c r="E5" s="8" t="s">
        <v>10</v>
      </c>
      <c r="F5" s="9" t="s">
        <v>11</v>
      </c>
      <c r="G5" s="10" t="s">
        <v>12</v>
      </c>
      <c r="H5" s="11" t="s">
        <v>13</v>
      </c>
      <c r="I5" s="9" t="s">
        <v>11</v>
      </c>
      <c r="J5" s="10" t="s">
        <v>12</v>
      </c>
      <c r="K5" s="11" t="s">
        <v>13</v>
      </c>
      <c r="L5" s="12" t="s">
        <v>14</v>
      </c>
      <c r="M5" s="13" t="s">
        <v>15</v>
      </c>
      <c r="N5" s="174"/>
    </row>
    <row r="6" spans="1:14" ht="30">
      <c r="A6" s="14">
        <v>1</v>
      </c>
      <c r="B6" s="15" t="s">
        <v>16</v>
      </c>
      <c r="C6" s="16" t="s">
        <v>17</v>
      </c>
      <c r="D6" s="17" t="s">
        <v>18</v>
      </c>
      <c r="E6" s="18" t="s">
        <v>19</v>
      </c>
      <c r="F6" s="16">
        <v>778</v>
      </c>
      <c r="G6" s="19">
        <v>634</v>
      </c>
      <c r="H6" s="20">
        <v>1412</v>
      </c>
      <c r="I6" s="21">
        <v>666</v>
      </c>
      <c r="J6" s="22">
        <v>520</v>
      </c>
      <c r="K6" s="23">
        <v>1186</v>
      </c>
      <c r="L6" s="24">
        <f>K6-H6</f>
        <v>-226</v>
      </c>
      <c r="M6" s="25">
        <f>K6/H6</f>
        <v>0.839943342776204</v>
      </c>
      <c r="N6" s="26">
        <v>25097.9</v>
      </c>
    </row>
    <row r="7" spans="1:14" ht="19.5" customHeight="1">
      <c r="A7" s="27">
        <f>A6+1</f>
        <v>2</v>
      </c>
      <c r="B7" s="28" t="s">
        <v>20</v>
      </c>
      <c r="C7" s="29" t="s">
        <v>21</v>
      </c>
      <c r="D7" s="30" t="s">
        <v>22</v>
      </c>
      <c r="E7" s="31" t="s">
        <v>19</v>
      </c>
      <c r="F7" s="29">
        <v>1222</v>
      </c>
      <c r="G7" s="32">
        <v>173</v>
      </c>
      <c r="H7" s="33">
        <v>1395</v>
      </c>
      <c r="I7" s="34">
        <v>926</v>
      </c>
      <c r="J7" s="35">
        <v>115</v>
      </c>
      <c r="K7" s="36">
        <v>1041</v>
      </c>
      <c r="L7" s="37">
        <f>K7-H7</f>
        <v>-354</v>
      </c>
      <c r="M7" s="38">
        <f>K7/H7</f>
        <v>0.7462365591397849</v>
      </c>
      <c r="N7" s="26">
        <v>9475</v>
      </c>
    </row>
    <row r="8" spans="1:14" ht="15">
      <c r="A8" s="170" t="s">
        <v>13</v>
      </c>
      <c r="B8" s="171"/>
      <c r="C8" s="171"/>
      <c r="D8" s="171"/>
      <c r="E8" s="172"/>
      <c r="F8" s="39">
        <f aca="true" t="shared" si="0" ref="F8:L8">SUM(F6:F7)</f>
        <v>2000</v>
      </c>
      <c r="G8" s="40">
        <f t="shared" si="0"/>
        <v>807</v>
      </c>
      <c r="H8" s="41">
        <f t="shared" si="0"/>
        <v>2807</v>
      </c>
      <c r="I8" s="42">
        <f t="shared" si="0"/>
        <v>1592</v>
      </c>
      <c r="J8" s="40">
        <f t="shared" si="0"/>
        <v>635</v>
      </c>
      <c r="K8" s="41">
        <f t="shared" si="0"/>
        <v>2227</v>
      </c>
      <c r="L8" s="43">
        <f t="shared" si="0"/>
        <v>-580</v>
      </c>
      <c r="M8" s="44">
        <f>K8/H8</f>
        <v>0.7933737085856787</v>
      </c>
      <c r="N8" s="45">
        <f>SUM(N6:N7)</f>
        <v>34572.9</v>
      </c>
    </row>
    <row r="11" spans="1:2" ht="17.25">
      <c r="A11" s="46" t="s">
        <v>23</v>
      </c>
      <c r="B11" s="46"/>
    </row>
    <row r="12" ht="15">
      <c r="Q12" s="21"/>
    </row>
    <row r="13" ht="15">
      <c r="Q13" s="34"/>
    </row>
  </sheetData>
  <sheetProtection/>
  <mergeCells count="5">
    <mergeCell ref="A1:M1"/>
    <mergeCell ref="F4:H4"/>
    <mergeCell ref="I4:K4"/>
    <mergeCell ref="A8:E8"/>
    <mergeCell ref="N4:N5"/>
  </mergeCells>
  <printOptions/>
  <pageMargins left="0.19" right="0.12" top="0.46" bottom="0.2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5.00390625" style="0" customWidth="1"/>
    <col min="2" max="2" width="10.7109375" style="0" customWidth="1"/>
    <col min="3" max="3" width="9.28125" style="0" customWidth="1"/>
    <col min="4" max="4" width="36.421875" style="0" customWidth="1"/>
    <col min="5" max="5" width="25.421875" style="0" customWidth="1"/>
    <col min="6" max="7" width="8.7109375" style="0" customWidth="1"/>
    <col min="8" max="8" width="8.8515625" style="0" customWidth="1"/>
    <col min="9" max="9" width="8.7109375" style="0" customWidth="1"/>
    <col min="10" max="10" width="9.7109375" style="0" customWidth="1"/>
    <col min="11" max="11" width="8.7109375" style="0" customWidth="1"/>
    <col min="12" max="12" width="11.57421875" style="0" customWidth="1"/>
    <col min="13" max="13" width="23.57421875" style="0" customWidth="1"/>
    <col min="14" max="14" width="16.28125" style="0" customWidth="1"/>
    <col min="15" max="26" width="8.7109375" style="0" customWidth="1"/>
  </cols>
  <sheetData>
    <row r="1" spans="1:13" ht="23.25">
      <c r="A1" s="164" t="s">
        <v>34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4" spans="2:14" ht="17.25">
      <c r="B4" s="56"/>
      <c r="C4" s="56"/>
      <c r="D4" s="56"/>
      <c r="E4" s="2"/>
      <c r="F4" s="175" t="s">
        <v>1</v>
      </c>
      <c r="G4" s="176"/>
      <c r="H4" s="177"/>
      <c r="I4" s="175" t="s">
        <v>2</v>
      </c>
      <c r="J4" s="176"/>
      <c r="K4" s="177"/>
      <c r="L4" s="4" t="s">
        <v>3</v>
      </c>
      <c r="M4" s="57" t="s">
        <v>4</v>
      </c>
      <c r="N4" s="173" t="s">
        <v>5</v>
      </c>
    </row>
    <row r="5" spans="1:14" ht="15">
      <c r="A5" s="6" t="s">
        <v>6</v>
      </c>
      <c r="B5" s="7" t="s">
        <v>7</v>
      </c>
      <c r="C5" s="7" t="s">
        <v>8</v>
      </c>
      <c r="D5" s="7" t="s">
        <v>9</v>
      </c>
      <c r="E5" s="8" t="s">
        <v>10</v>
      </c>
      <c r="F5" s="6" t="s">
        <v>11</v>
      </c>
      <c r="G5" s="7" t="s">
        <v>12</v>
      </c>
      <c r="H5" s="8" t="s">
        <v>13</v>
      </c>
      <c r="I5" s="58" t="s">
        <v>11</v>
      </c>
      <c r="J5" s="7" t="s">
        <v>12</v>
      </c>
      <c r="K5" s="8" t="s">
        <v>13</v>
      </c>
      <c r="L5" s="59" t="s">
        <v>14</v>
      </c>
      <c r="M5" s="60" t="s">
        <v>15</v>
      </c>
      <c r="N5" s="174"/>
    </row>
    <row r="6" spans="1:14" ht="30">
      <c r="A6" s="14">
        <v>1</v>
      </c>
      <c r="B6" s="15" t="s">
        <v>35</v>
      </c>
      <c r="C6" s="16" t="s">
        <v>36</v>
      </c>
      <c r="D6" s="48" t="s">
        <v>37</v>
      </c>
      <c r="E6" s="61" t="s">
        <v>19</v>
      </c>
      <c r="F6" s="62">
        <v>732</v>
      </c>
      <c r="G6" s="63">
        <v>426</v>
      </c>
      <c r="H6" s="64">
        <v>1158</v>
      </c>
      <c r="I6" s="65">
        <v>678</v>
      </c>
      <c r="J6" s="66">
        <v>289</v>
      </c>
      <c r="K6" s="67">
        <v>967</v>
      </c>
      <c r="L6" s="24">
        <f aca="true" t="shared" si="0" ref="L6:L24">K6-H6</f>
        <v>-191</v>
      </c>
      <c r="M6" s="25">
        <f aca="true" t="shared" si="1" ref="M6:M25">K6/H6</f>
        <v>0.8350604490500864</v>
      </c>
      <c r="N6" s="26">
        <v>32309.1</v>
      </c>
    </row>
    <row r="7" spans="1:14" ht="30">
      <c r="A7" s="27">
        <f aca="true" t="shared" si="2" ref="A7:A24">A6+1</f>
        <v>2</v>
      </c>
      <c r="B7" s="28" t="s">
        <v>35</v>
      </c>
      <c r="C7" s="29" t="s">
        <v>17</v>
      </c>
      <c r="D7" s="50" t="s">
        <v>38</v>
      </c>
      <c r="E7" s="68" t="s">
        <v>19</v>
      </c>
      <c r="F7" s="29">
        <v>772</v>
      </c>
      <c r="G7" s="32">
        <v>438</v>
      </c>
      <c r="H7" s="33">
        <v>1210</v>
      </c>
      <c r="I7" s="34">
        <v>706</v>
      </c>
      <c r="J7" s="35">
        <v>309</v>
      </c>
      <c r="K7" s="36">
        <v>1015</v>
      </c>
      <c r="L7" s="37">
        <f t="shared" si="0"/>
        <v>-195</v>
      </c>
      <c r="M7" s="38">
        <f t="shared" si="1"/>
        <v>0.8388429752066116</v>
      </c>
      <c r="N7" s="26">
        <v>371160</v>
      </c>
    </row>
    <row r="8" spans="1:14" ht="30">
      <c r="A8" s="27">
        <f t="shared" si="2"/>
        <v>3</v>
      </c>
      <c r="B8" s="28" t="s">
        <v>39</v>
      </c>
      <c r="C8" s="29" t="s">
        <v>36</v>
      </c>
      <c r="D8" s="50" t="s">
        <v>40</v>
      </c>
      <c r="E8" s="68" t="s">
        <v>19</v>
      </c>
      <c r="F8" s="29">
        <v>1256</v>
      </c>
      <c r="G8" s="32">
        <v>211</v>
      </c>
      <c r="H8" s="33">
        <v>1467</v>
      </c>
      <c r="I8" s="34">
        <v>1071</v>
      </c>
      <c r="J8" s="35">
        <v>145</v>
      </c>
      <c r="K8" s="36">
        <v>1216</v>
      </c>
      <c r="L8" s="37">
        <f t="shared" si="0"/>
        <v>-251</v>
      </c>
      <c r="M8" s="38">
        <f t="shared" si="1"/>
        <v>0.8289025221540559</v>
      </c>
      <c r="N8" s="26">
        <v>9719.4</v>
      </c>
    </row>
    <row r="9" spans="1:14" ht="30">
      <c r="A9" s="27">
        <f t="shared" si="2"/>
        <v>4</v>
      </c>
      <c r="B9" s="28" t="s">
        <v>39</v>
      </c>
      <c r="C9" s="29" t="s">
        <v>17</v>
      </c>
      <c r="D9" s="50" t="s">
        <v>41</v>
      </c>
      <c r="E9" s="68" t="s">
        <v>19</v>
      </c>
      <c r="F9" s="29">
        <v>1261</v>
      </c>
      <c r="G9" s="32">
        <v>131</v>
      </c>
      <c r="H9" s="33">
        <v>1392</v>
      </c>
      <c r="I9" s="34">
        <v>867</v>
      </c>
      <c r="J9" s="35">
        <v>55</v>
      </c>
      <c r="K9" s="36">
        <v>922</v>
      </c>
      <c r="L9" s="37">
        <f t="shared" si="0"/>
        <v>-470</v>
      </c>
      <c r="M9" s="38">
        <f t="shared" si="1"/>
        <v>0.6623563218390804</v>
      </c>
      <c r="N9" s="26">
        <v>9955</v>
      </c>
    </row>
    <row r="10" spans="1:14" ht="30">
      <c r="A10" s="27">
        <f t="shared" si="2"/>
        <v>5</v>
      </c>
      <c r="B10" s="28" t="s">
        <v>42</v>
      </c>
      <c r="C10" s="29" t="s">
        <v>17</v>
      </c>
      <c r="D10" s="50" t="s">
        <v>43</v>
      </c>
      <c r="E10" s="68" t="s">
        <v>19</v>
      </c>
      <c r="F10" s="29">
        <v>238</v>
      </c>
      <c r="G10" s="32">
        <v>169</v>
      </c>
      <c r="H10" s="33">
        <v>407</v>
      </c>
      <c r="I10" s="34">
        <v>185</v>
      </c>
      <c r="J10" s="35">
        <v>89</v>
      </c>
      <c r="K10" s="36">
        <v>274</v>
      </c>
      <c r="L10" s="37">
        <f t="shared" si="0"/>
        <v>-133</v>
      </c>
      <c r="M10" s="38">
        <f t="shared" si="1"/>
        <v>0.6732186732186732</v>
      </c>
      <c r="N10" s="26">
        <v>9226.6</v>
      </c>
    </row>
    <row r="11" spans="1:14" ht="30">
      <c r="A11" s="27">
        <f t="shared" si="2"/>
        <v>6</v>
      </c>
      <c r="B11" s="28" t="s">
        <v>44</v>
      </c>
      <c r="C11" s="29" t="s">
        <v>36</v>
      </c>
      <c r="D11" s="50" t="s">
        <v>43</v>
      </c>
      <c r="E11" s="68" t="s">
        <v>19</v>
      </c>
      <c r="F11" s="29">
        <v>433</v>
      </c>
      <c r="G11" s="32">
        <v>231</v>
      </c>
      <c r="H11" s="33">
        <v>664</v>
      </c>
      <c r="I11" s="34">
        <v>383</v>
      </c>
      <c r="J11" s="35">
        <v>145</v>
      </c>
      <c r="K11" s="36">
        <v>528</v>
      </c>
      <c r="L11" s="37">
        <f t="shared" si="0"/>
        <v>-136</v>
      </c>
      <c r="M11" s="38">
        <f t="shared" si="1"/>
        <v>0.7951807228915663</v>
      </c>
      <c r="N11" s="26">
        <v>16561</v>
      </c>
    </row>
    <row r="12" spans="1:14" ht="30">
      <c r="A12" s="27">
        <f t="shared" si="2"/>
        <v>7</v>
      </c>
      <c r="B12" s="28" t="s">
        <v>45</v>
      </c>
      <c r="C12" s="29" t="s">
        <v>46</v>
      </c>
      <c r="D12" s="50" t="s">
        <v>47</v>
      </c>
      <c r="E12" s="68" t="s">
        <v>19</v>
      </c>
      <c r="F12" s="29">
        <v>1021</v>
      </c>
      <c r="G12" s="32">
        <v>398</v>
      </c>
      <c r="H12" s="33">
        <v>1419</v>
      </c>
      <c r="I12" s="34">
        <v>764</v>
      </c>
      <c r="J12" s="35">
        <v>224</v>
      </c>
      <c r="K12" s="36">
        <v>988</v>
      </c>
      <c r="L12" s="37">
        <f t="shared" si="0"/>
        <v>-431</v>
      </c>
      <c r="M12" s="38">
        <f t="shared" si="1"/>
        <v>0.6962649753347427</v>
      </c>
      <c r="N12" s="26">
        <v>3366</v>
      </c>
    </row>
    <row r="13" spans="1:14" ht="30">
      <c r="A13" s="27">
        <f t="shared" si="2"/>
        <v>8</v>
      </c>
      <c r="B13" s="28" t="s">
        <v>48</v>
      </c>
      <c r="C13" s="29" t="s">
        <v>17</v>
      </c>
      <c r="D13" s="50" t="s">
        <v>49</v>
      </c>
      <c r="E13" s="68" t="s">
        <v>19</v>
      </c>
      <c r="F13" s="29">
        <v>952</v>
      </c>
      <c r="G13" s="32">
        <v>134</v>
      </c>
      <c r="H13" s="33">
        <v>1086</v>
      </c>
      <c r="I13" s="34">
        <v>763</v>
      </c>
      <c r="J13" s="35">
        <v>67</v>
      </c>
      <c r="K13" s="36">
        <v>830</v>
      </c>
      <c r="L13" s="37">
        <f t="shared" si="0"/>
        <v>-256</v>
      </c>
      <c r="M13" s="38">
        <f t="shared" si="1"/>
        <v>0.7642725598526704</v>
      </c>
      <c r="N13" s="26">
        <v>13980</v>
      </c>
    </row>
    <row r="14" spans="1:14" ht="30">
      <c r="A14" s="27">
        <f t="shared" si="2"/>
        <v>9</v>
      </c>
      <c r="B14" s="28" t="s">
        <v>50</v>
      </c>
      <c r="C14" s="29" t="s">
        <v>17</v>
      </c>
      <c r="D14" s="50" t="s">
        <v>49</v>
      </c>
      <c r="E14" s="68" t="s">
        <v>19</v>
      </c>
      <c r="F14" s="29">
        <v>1064</v>
      </c>
      <c r="G14" s="32">
        <v>132</v>
      </c>
      <c r="H14" s="33">
        <v>1196</v>
      </c>
      <c r="I14" s="34">
        <v>908</v>
      </c>
      <c r="J14" s="35">
        <v>69</v>
      </c>
      <c r="K14" s="36">
        <v>977</v>
      </c>
      <c r="L14" s="37">
        <f t="shared" si="0"/>
        <v>-219</v>
      </c>
      <c r="M14" s="38">
        <f t="shared" si="1"/>
        <v>0.8168896321070234</v>
      </c>
      <c r="N14" s="26">
        <v>15420</v>
      </c>
    </row>
    <row r="15" spans="1:14" ht="30">
      <c r="A15" s="27">
        <f t="shared" si="2"/>
        <v>10</v>
      </c>
      <c r="B15" s="28" t="s">
        <v>51</v>
      </c>
      <c r="C15" s="29" t="s">
        <v>46</v>
      </c>
      <c r="D15" s="50" t="s">
        <v>52</v>
      </c>
      <c r="E15" s="68" t="s">
        <v>19</v>
      </c>
      <c r="F15" s="29">
        <v>1260</v>
      </c>
      <c r="G15" s="32">
        <v>138</v>
      </c>
      <c r="H15" s="33">
        <v>1398</v>
      </c>
      <c r="I15" s="34">
        <v>1098</v>
      </c>
      <c r="J15" s="35">
        <v>78</v>
      </c>
      <c r="K15" s="36">
        <v>1176</v>
      </c>
      <c r="L15" s="37">
        <f t="shared" si="0"/>
        <v>-222</v>
      </c>
      <c r="M15" s="38">
        <f t="shared" si="1"/>
        <v>0.8412017167381974</v>
      </c>
      <c r="N15" s="26">
        <v>3884</v>
      </c>
    </row>
    <row r="16" spans="1:14" ht="30">
      <c r="A16" s="27">
        <f t="shared" si="2"/>
        <v>11</v>
      </c>
      <c r="B16" s="28" t="s">
        <v>53</v>
      </c>
      <c r="C16" s="29" t="s">
        <v>17</v>
      </c>
      <c r="D16" s="50" t="s">
        <v>54</v>
      </c>
      <c r="E16" s="68" t="s">
        <v>19</v>
      </c>
      <c r="F16" s="29">
        <v>350</v>
      </c>
      <c r="G16" s="32">
        <v>629</v>
      </c>
      <c r="H16" s="33">
        <v>979</v>
      </c>
      <c r="I16" s="34">
        <v>304</v>
      </c>
      <c r="J16" s="35">
        <v>385</v>
      </c>
      <c r="K16" s="36">
        <v>689</v>
      </c>
      <c r="L16" s="37">
        <f t="shared" si="0"/>
        <v>-290</v>
      </c>
      <c r="M16" s="38">
        <f t="shared" si="1"/>
        <v>0.7037793667007151</v>
      </c>
      <c r="N16" s="26">
        <v>16022.2</v>
      </c>
    </row>
    <row r="17" spans="1:14" ht="30">
      <c r="A17" s="27">
        <f t="shared" si="2"/>
        <v>12</v>
      </c>
      <c r="B17" s="28" t="s">
        <v>55</v>
      </c>
      <c r="C17" s="29" t="s">
        <v>17</v>
      </c>
      <c r="D17" s="50" t="s">
        <v>54</v>
      </c>
      <c r="E17" s="68" t="s">
        <v>19</v>
      </c>
      <c r="F17" s="29">
        <v>669</v>
      </c>
      <c r="G17" s="32">
        <v>452</v>
      </c>
      <c r="H17" s="33">
        <v>1121</v>
      </c>
      <c r="I17" s="34">
        <v>648</v>
      </c>
      <c r="J17" s="35">
        <v>306</v>
      </c>
      <c r="K17" s="36">
        <v>954</v>
      </c>
      <c r="L17" s="37">
        <f t="shared" si="0"/>
        <v>-167</v>
      </c>
      <c r="M17" s="38">
        <f t="shared" si="1"/>
        <v>0.8510258697591436</v>
      </c>
      <c r="N17" s="26">
        <v>33306.6</v>
      </c>
    </row>
    <row r="18" spans="1:14" ht="30">
      <c r="A18" s="27">
        <f t="shared" si="2"/>
        <v>13</v>
      </c>
      <c r="B18" s="28" t="s">
        <v>56</v>
      </c>
      <c r="C18" s="29" t="s">
        <v>21</v>
      </c>
      <c r="D18" s="50" t="s">
        <v>57</v>
      </c>
      <c r="E18" s="68" t="s">
        <v>19</v>
      </c>
      <c r="F18" s="29">
        <v>591</v>
      </c>
      <c r="G18" s="32">
        <v>393</v>
      </c>
      <c r="H18" s="33">
        <v>984</v>
      </c>
      <c r="I18" s="34">
        <v>505</v>
      </c>
      <c r="J18" s="35">
        <v>184</v>
      </c>
      <c r="K18" s="36">
        <v>689</v>
      </c>
      <c r="L18" s="37">
        <f t="shared" si="0"/>
        <v>-295</v>
      </c>
      <c r="M18" s="38">
        <f t="shared" si="1"/>
        <v>0.7002032520325203</v>
      </c>
      <c r="N18" s="26">
        <v>29434.1</v>
      </c>
    </row>
    <row r="19" spans="1:14" ht="30">
      <c r="A19" s="27">
        <f t="shared" si="2"/>
        <v>14</v>
      </c>
      <c r="B19" s="28" t="s">
        <v>58</v>
      </c>
      <c r="C19" s="29" t="s">
        <v>17</v>
      </c>
      <c r="D19" s="50" t="s">
        <v>57</v>
      </c>
      <c r="E19" s="68" t="s">
        <v>19</v>
      </c>
      <c r="F19" s="29">
        <v>236</v>
      </c>
      <c r="G19" s="32">
        <v>640</v>
      </c>
      <c r="H19" s="33">
        <v>876</v>
      </c>
      <c r="I19" s="34">
        <v>204</v>
      </c>
      <c r="J19" s="35">
        <v>516</v>
      </c>
      <c r="K19" s="36">
        <v>720</v>
      </c>
      <c r="L19" s="37">
        <f t="shared" si="0"/>
        <v>-156</v>
      </c>
      <c r="M19" s="38">
        <f t="shared" si="1"/>
        <v>0.821917808219178</v>
      </c>
      <c r="N19" s="26">
        <v>12660</v>
      </c>
    </row>
    <row r="20" spans="1:14" ht="30">
      <c r="A20" s="27">
        <f t="shared" si="2"/>
        <v>15</v>
      </c>
      <c r="B20" s="28" t="s">
        <v>59</v>
      </c>
      <c r="C20" s="29" t="s">
        <v>60</v>
      </c>
      <c r="D20" s="50" t="s">
        <v>57</v>
      </c>
      <c r="E20" s="68" t="s">
        <v>19</v>
      </c>
      <c r="F20" s="29">
        <v>1036</v>
      </c>
      <c r="G20" s="32">
        <v>292</v>
      </c>
      <c r="H20" s="33">
        <v>1328</v>
      </c>
      <c r="I20" s="34">
        <v>928</v>
      </c>
      <c r="J20" s="35">
        <v>133</v>
      </c>
      <c r="K20" s="36">
        <v>1061</v>
      </c>
      <c r="L20" s="37">
        <f t="shared" si="0"/>
        <v>-267</v>
      </c>
      <c r="M20" s="38">
        <f t="shared" si="1"/>
        <v>0.7989457831325302</v>
      </c>
      <c r="N20" s="26">
        <v>14739.4</v>
      </c>
    </row>
    <row r="21" spans="1:14" ht="30">
      <c r="A21" s="27">
        <f t="shared" si="2"/>
        <v>16</v>
      </c>
      <c r="B21" s="28" t="s">
        <v>59</v>
      </c>
      <c r="C21" s="29" t="s">
        <v>17</v>
      </c>
      <c r="D21" s="50" t="s">
        <v>61</v>
      </c>
      <c r="E21" s="68" t="s">
        <v>19</v>
      </c>
      <c r="F21" s="29">
        <v>910</v>
      </c>
      <c r="G21" s="32">
        <v>470</v>
      </c>
      <c r="H21" s="33">
        <v>1380</v>
      </c>
      <c r="I21" s="34">
        <v>809</v>
      </c>
      <c r="J21" s="35">
        <v>338</v>
      </c>
      <c r="K21" s="36">
        <v>1147</v>
      </c>
      <c r="L21" s="37">
        <f t="shared" si="0"/>
        <v>-233</v>
      </c>
      <c r="M21" s="38">
        <f t="shared" si="1"/>
        <v>0.8311594202898551</v>
      </c>
      <c r="N21" s="26">
        <v>27487.5</v>
      </c>
    </row>
    <row r="22" spans="1:14" ht="30">
      <c r="A22" s="27">
        <f t="shared" si="2"/>
        <v>17</v>
      </c>
      <c r="B22" s="28" t="s">
        <v>62</v>
      </c>
      <c r="C22" s="29" t="s">
        <v>17</v>
      </c>
      <c r="D22" s="50" t="s">
        <v>57</v>
      </c>
      <c r="E22" s="68" t="s">
        <v>19</v>
      </c>
      <c r="F22" s="29">
        <v>382</v>
      </c>
      <c r="G22" s="32">
        <v>580</v>
      </c>
      <c r="H22" s="33">
        <v>962</v>
      </c>
      <c r="I22" s="34">
        <v>352</v>
      </c>
      <c r="J22" s="35">
        <v>431</v>
      </c>
      <c r="K22" s="36">
        <v>783</v>
      </c>
      <c r="L22" s="37">
        <f t="shared" si="0"/>
        <v>-179</v>
      </c>
      <c r="M22" s="38">
        <f t="shared" si="1"/>
        <v>0.8139293139293139</v>
      </c>
      <c r="N22" s="26">
        <v>20490</v>
      </c>
    </row>
    <row r="23" spans="1:14" ht="15">
      <c r="A23" s="27">
        <f t="shared" si="2"/>
        <v>18</v>
      </c>
      <c r="B23" s="28" t="s">
        <v>62</v>
      </c>
      <c r="C23" s="29" t="s">
        <v>17</v>
      </c>
      <c r="D23" s="50" t="s">
        <v>63</v>
      </c>
      <c r="E23" s="68" t="s">
        <v>64</v>
      </c>
      <c r="F23" s="29">
        <v>29</v>
      </c>
      <c r="G23" s="32">
        <v>45</v>
      </c>
      <c r="H23" s="33">
        <v>74</v>
      </c>
      <c r="I23" s="69">
        <v>27</v>
      </c>
      <c r="J23" s="70">
        <v>27</v>
      </c>
      <c r="K23" s="71">
        <v>54</v>
      </c>
      <c r="L23" s="72">
        <f t="shared" si="0"/>
        <v>-20</v>
      </c>
      <c r="M23" s="73">
        <f t="shared" si="1"/>
        <v>0.7297297297297297</v>
      </c>
      <c r="N23" s="26">
        <v>390</v>
      </c>
    </row>
    <row r="24" spans="1:14" ht="30">
      <c r="A24" s="27">
        <f t="shared" si="2"/>
        <v>19</v>
      </c>
      <c r="B24" s="28" t="s">
        <v>65</v>
      </c>
      <c r="C24" s="29" t="s">
        <v>17</v>
      </c>
      <c r="D24" s="50" t="s">
        <v>57</v>
      </c>
      <c r="E24" s="68" t="s">
        <v>19</v>
      </c>
      <c r="F24" s="29">
        <v>571</v>
      </c>
      <c r="G24" s="32">
        <v>611</v>
      </c>
      <c r="H24" s="33">
        <v>1182</v>
      </c>
      <c r="I24" s="27">
        <v>532</v>
      </c>
      <c r="J24" s="35">
        <v>336</v>
      </c>
      <c r="K24" s="36">
        <v>868</v>
      </c>
      <c r="L24" s="37">
        <f t="shared" si="0"/>
        <v>-314</v>
      </c>
      <c r="M24" s="38">
        <f t="shared" si="1"/>
        <v>0.7343485617597293</v>
      </c>
      <c r="N24" s="26">
        <v>30630</v>
      </c>
    </row>
    <row r="25" spans="1:14" ht="15">
      <c r="A25" s="170" t="s">
        <v>13</v>
      </c>
      <c r="B25" s="171"/>
      <c r="C25" s="171"/>
      <c r="D25" s="171"/>
      <c r="E25" s="172"/>
      <c r="F25" s="40">
        <f aca="true" t="shared" si="3" ref="F25:L25">SUM(F6:F24)</f>
        <v>13763</v>
      </c>
      <c r="G25" s="39">
        <f t="shared" si="3"/>
        <v>6520</v>
      </c>
      <c r="H25" s="41">
        <f t="shared" si="3"/>
        <v>20283</v>
      </c>
      <c r="I25" s="39">
        <f t="shared" si="3"/>
        <v>11732</v>
      </c>
      <c r="J25" s="40">
        <f t="shared" si="3"/>
        <v>4126</v>
      </c>
      <c r="K25" s="41">
        <f t="shared" si="3"/>
        <v>15858</v>
      </c>
      <c r="L25" s="54">
        <f t="shared" si="3"/>
        <v>-4425</v>
      </c>
      <c r="M25" s="44">
        <f t="shared" si="1"/>
        <v>0.781837006360006</v>
      </c>
      <c r="N25" s="74">
        <f>SUM(N6:N24)</f>
        <v>670740.9</v>
      </c>
    </row>
  </sheetData>
  <sheetProtection/>
  <mergeCells count="5">
    <mergeCell ref="A1:M1"/>
    <mergeCell ref="F4:H4"/>
    <mergeCell ref="I4:K4"/>
    <mergeCell ref="A25:E25"/>
    <mergeCell ref="N4:N5"/>
  </mergeCells>
  <printOptions/>
  <pageMargins left="0.25" right="0.25" top="0.75" bottom="0.7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4.421875" style="0" customWidth="1"/>
    <col min="2" max="2" width="10.7109375" style="0" customWidth="1"/>
    <col min="3" max="3" width="7.7109375" style="0" customWidth="1"/>
    <col min="4" max="4" width="38.57421875" style="0" customWidth="1"/>
    <col min="5" max="5" width="23.00390625" style="0" customWidth="1"/>
    <col min="6" max="8" width="9.57421875" style="0" customWidth="1"/>
    <col min="9" max="11" width="8.7109375" style="0" customWidth="1"/>
    <col min="12" max="12" width="11.57421875" style="0" customWidth="1"/>
    <col min="13" max="13" width="23.57421875" style="0" customWidth="1"/>
    <col min="14" max="14" width="18.421875" style="0" customWidth="1"/>
    <col min="15" max="26" width="8.7109375" style="0" customWidth="1"/>
  </cols>
  <sheetData>
    <row r="1" spans="1:13" ht="23.25">
      <c r="A1" s="164" t="s">
        <v>66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26" ht="23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2:14" ht="17.25">
      <c r="B3" s="56"/>
      <c r="C3" s="56"/>
      <c r="D3" s="56"/>
      <c r="E3" s="2"/>
      <c r="F3" s="169" t="s">
        <v>1</v>
      </c>
      <c r="G3" s="167"/>
      <c r="H3" s="168"/>
      <c r="I3" s="169" t="s">
        <v>2</v>
      </c>
      <c r="J3" s="167"/>
      <c r="K3" s="168"/>
      <c r="L3" s="4" t="s">
        <v>3</v>
      </c>
      <c r="M3" s="57" t="s">
        <v>4</v>
      </c>
      <c r="N3" s="173" t="s">
        <v>5</v>
      </c>
    </row>
    <row r="4" spans="1:14" ht="15">
      <c r="A4" s="6" t="s">
        <v>6</v>
      </c>
      <c r="B4" s="7" t="s">
        <v>7</v>
      </c>
      <c r="C4" s="7" t="s">
        <v>8</v>
      </c>
      <c r="D4" s="7" t="s">
        <v>9</v>
      </c>
      <c r="E4" s="8" t="s">
        <v>10</v>
      </c>
      <c r="F4" s="77" t="s">
        <v>11</v>
      </c>
      <c r="G4" s="78" t="s">
        <v>12</v>
      </c>
      <c r="H4" s="79" t="s">
        <v>13</v>
      </c>
      <c r="I4" s="77" t="s">
        <v>11</v>
      </c>
      <c r="J4" s="78" t="s">
        <v>12</v>
      </c>
      <c r="K4" s="79" t="s">
        <v>13</v>
      </c>
      <c r="L4" s="59" t="s">
        <v>14</v>
      </c>
      <c r="M4" s="60" t="s">
        <v>15</v>
      </c>
      <c r="N4" s="174"/>
    </row>
    <row r="5" spans="1:14" ht="30">
      <c r="A5" s="14">
        <v>1</v>
      </c>
      <c r="B5" s="15" t="s">
        <v>67</v>
      </c>
      <c r="C5" s="16" t="s">
        <v>46</v>
      </c>
      <c r="D5" s="48" t="s">
        <v>68</v>
      </c>
      <c r="E5" s="61" t="s">
        <v>19</v>
      </c>
      <c r="F5" s="16">
        <v>471</v>
      </c>
      <c r="G5" s="19">
        <v>443</v>
      </c>
      <c r="H5" s="20">
        <v>914</v>
      </c>
      <c r="I5" s="14">
        <v>424</v>
      </c>
      <c r="J5" s="22">
        <v>237</v>
      </c>
      <c r="K5" s="23">
        <v>661</v>
      </c>
      <c r="L5" s="24">
        <f aca="true" t="shared" si="0" ref="L5:L34">K5-H5</f>
        <v>-253</v>
      </c>
      <c r="M5" s="25">
        <f aca="true" t="shared" si="1" ref="M5:M34">K5/H5</f>
        <v>0.7231947483588621</v>
      </c>
      <c r="N5" s="26">
        <v>9999.4</v>
      </c>
    </row>
    <row r="6" spans="1:14" ht="30">
      <c r="A6" s="27">
        <f aca="true" t="shared" si="2" ref="A6:A33">A5+1</f>
        <v>2</v>
      </c>
      <c r="B6" s="28" t="s">
        <v>67</v>
      </c>
      <c r="C6" s="29" t="s">
        <v>17</v>
      </c>
      <c r="D6" s="50" t="s">
        <v>57</v>
      </c>
      <c r="E6" s="68" t="s">
        <v>19</v>
      </c>
      <c r="F6" s="29">
        <v>891</v>
      </c>
      <c r="G6" s="32">
        <v>597</v>
      </c>
      <c r="H6" s="33">
        <v>1488</v>
      </c>
      <c r="I6" s="27">
        <v>852</v>
      </c>
      <c r="J6" s="35">
        <v>404</v>
      </c>
      <c r="K6" s="36">
        <v>1256</v>
      </c>
      <c r="L6" s="37">
        <f t="shared" si="0"/>
        <v>-232</v>
      </c>
      <c r="M6" s="38">
        <f t="shared" si="1"/>
        <v>0.8440860215053764</v>
      </c>
      <c r="N6" s="26">
        <v>45751</v>
      </c>
    </row>
    <row r="7" spans="1:14" ht="30">
      <c r="A7" s="27">
        <f t="shared" si="2"/>
        <v>3</v>
      </c>
      <c r="B7" s="28" t="s">
        <v>69</v>
      </c>
      <c r="C7" s="29" t="s">
        <v>46</v>
      </c>
      <c r="D7" s="50" t="s">
        <v>70</v>
      </c>
      <c r="E7" s="68" t="s">
        <v>19</v>
      </c>
      <c r="F7" s="29">
        <v>226</v>
      </c>
      <c r="G7" s="32">
        <v>500</v>
      </c>
      <c r="H7" s="33">
        <v>726</v>
      </c>
      <c r="I7" s="27">
        <v>213</v>
      </c>
      <c r="J7" s="35">
        <v>253</v>
      </c>
      <c r="K7" s="36">
        <v>466</v>
      </c>
      <c r="L7" s="37">
        <f t="shared" si="0"/>
        <v>-260</v>
      </c>
      <c r="M7" s="38">
        <f t="shared" si="1"/>
        <v>0.6418732782369146</v>
      </c>
      <c r="N7" s="26">
        <v>4785</v>
      </c>
    </row>
    <row r="8" spans="1:14" ht="30">
      <c r="A8" s="27">
        <f t="shared" si="2"/>
        <v>4</v>
      </c>
      <c r="B8" s="28" t="s">
        <v>69</v>
      </c>
      <c r="C8" s="29" t="s">
        <v>21</v>
      </c>
      <c r="D8" s="50" t="s">
        <v>71</v>
      </c>
      <c r="E8" s="68" t="s">
        <v>19</v>
      </c>
      <c r="F8" s="29">
        <v>918</v>
      </c>
      <c r="G8" s="32">
        <v>538</v>
      </c>
      <c r="H8" s="33">
        <v>1456</v>
      </c>
      <c r="I8" s="27">
        <v>818</v>
      </c>
      <c r="J8" s="35">
        <v>317</v>
      </c>
      <c r="K8" s="36">
        <v>1135</v>
      </c>
      <c r="L8" s="37">
        <f t="shared" si="0"/>
        <v>-321</v>
      </c>
      <c r="M8" s="38">
        <f t="shared" si="1"/>
        <v>0.779532967032967</v>
      </c>
      <c r="N8" s="26">
        <v>19503.8</v>
      </c>
    </row>
    <row r="9" spans="1:14" ht="30">
      <c r="A9" s="27">
        <f t="shared" si="2"/>
        <v>5</v>
      </c>
      <c r="B9" s="28" t="s">
        <v>72</v>
      </c>
      <c r="C9" s="29" t="s">
        <v>17</v>
      </c>
      <c r="D9" s="50" t="s">
        <v>73</v>
      </c>
      <c r="E9" s="68" t="s">
        <v>19</v>
      </c>
      <c r="F9" s="29">
        <v>618</v>
      </c>
      <c r="G9" s="32">
        <v>149</v>
      </c>
      <c r="H9" s="33">
        <v>767</v>
      </c>
      <c r="I9" s="27">
        <v>472</v>
      </c>
      <c r="J9" s="35">
        <v>56</v>
      </c>
      <c r="K9" s="36">
        <v>528</v>
      </c>
      <c r="L9" s="37">
        <f t="shared" si="0"/>
        <v>-239</v>
      </c>
      <c r="M9" s="38">
        <f t="shared" si="1"/>
        <v>0.6883963494132985</v>
      </c>
      <c r="N9" s="26">
        <v>9414.1</v>
      </c>
    </row>
    <row r="10" spans="1:14" ht="30">
      <c r="A10" s="27">
        <f t="shared" si="2"/>
        <v>6</v>
      </c>
      <c r="B10" s="28" t="s">
        <v>74</v>
      </c>
      <c r="C10" s="29" t="s">
        <v>17</v>
      </c>
      <c r="D10" s="50" t="s">
        <v>75</v>
      </c>
      <c r="E10" s="68" t="s">
        <v>19</v>
      </c>
      <c r="F10" s="29">
        <v>542</v>
      </c>
      <c r="G10" s="32">
        <v>331</v>
      </c>
      <c r="H10" s="33">
        <v>873</v>
      </c>
      <c r="I10" s="27">
        <v>460</v>
      </c>
      <c r="J10" s="35">
        <v>200</v>
      </c>
      <c r="K10" s="36">
        <v>660</v>
      </c>
      <c r="L10" s="37">
        <f t="shared" si="0"/>
        <v>-213</v>
      </c>
      <c r="M10" s="38">
        <f t="shared" si="1"/>
        <v>0.7560137457044673</v>
      </c>
      <c r="N10" s="26">
        <v>25538.8</v>
      </c>
    </row>
    <row r="11" spans="1:14" ht="30">
      <c r="A11" s="27">
        <f t="shared" si="2"/>
        <v>7</v>
      </c>
      <c r="B11" s="28" t="s">
        <v>76</v>
      </c>
      <c r="C11" s="29" t="s">
        <v>36</v>
      </c>
      <c r="D11" s="50" t="s">
        <v>75</v>
      </c>
      <c r="E11" s="68" t="s">
        <v>19</v>
      </c>
      <c r="F11" s="29">
        <v>800</v>
      </c>
      <c r="G11" s="32">
        <v>339</v>
      </c>
      <c r="H11" s="33">
        <v>1139</v>
      </c>
      <c r="I11" s="27">
        <v>691</v>
      </c>
      <c r="J11" s="35">
        <v>219</v>
      </c>
      <c r="K11" s="36">
        <v>910</v>
      </c>
      <c r="L11" s="37">
        <f t="shared" si="0"/>
        <v>-229</v>
      </c>
      <c r="M11" s="38">
        <f t="shared" si="1"/>
        <v>0.7989464442493416</v>
      </c>
      <c r="N11" s="26">
        <v>38989.4</v>
      </c>
    </row>
    <row r="12" spans="1:14" ht="30">
      <c r="A12" s="27">
        <f t="shared" si="2"/>
        <v>8</v>
      </c>
      <c r="B12" s="28" t="s">
        <v>77</v>
      </c>
      <c r="C12" s="29" t="s">
        <v>46</v>
      </c>
      <c r="D12" s="50" t="s">
        <v>78</v>
      </c>
      <c r="E12" s="68" t="s">
        <v>19</v>
      </c>
      <c r="F12" s="29">
        <v>1142</v>
      </c>
      <c r="G12" s="32">
        <v>288</v>
      </c>
      <c r="H12" s="33">
        <v>1430</v>
      </c>
      <c r="I12" s="27">
        <v>970</v>
      </c>
      <c r="J12" s="35">
        <v>88</v>
      </c>
      <c r="K12" s="36">
        <v>1058</v>
      </c>
      <c r="L12" s="37">
        <f t="shared" si="0"/>
        <v>-372</v>
      </c>
      <c r="M12" s="38">
        <f t="shared" si="1"/>
        <v>0.7398601398601399</v>
      </c>
      <c r="N12" s="26">
        <v>5425.7</v>
      </c>
    </row>
    <row r="13" spans="1:14" ht="30">
      <c r="A13" s="27">
        <f t="shared" si="2"/>
        <v>9</v>
      </c>
      <c r="B13" s="28" t="s">
        <v>79</v>
      </c>
      <c r="C13" s="29" t="s">
        <v>80</v>
      </c>
      <c r="D13" s="50" t="s">
        <v>81</v>
      </c>
      <c r="E13" s="68" t="s">
        <v>19</v>
      </c>
      <c r="F13" s="29">
        <v>261</v>
      </c>
      <c r="G13" s="32">
        <v>132</v>
      </c>
      <c r="H13" s="33">
        <v>393</v>
      </c>
      <c r="I13" s="27">
        <v>221</v>
      </c>
      <c r="J13" s="35">
        <v>77</v>
      </c>
      <c r="K13" s="36">
        <v>298</v>
      </c>
      <c r="L13" s="37">
        <f t="shared" si="0"/>
        <v>-95</v>
      </c>
      <c r="M13" s="38">
        <f t="shared" si="1"/>
        <v>0.7582697201017812</v>
      </c>
      <c r="N13" s="26">
        <v>2005</v>
      </c>
    </row>
    <row r="14" spans="1:14" ht="30">
      <c r="A14" s="27">
        <f t="shared" si="2"/>
        <v>10</v>
      </c>
      <c r="B14" s="28" t="s">
        <v>82</v>
      </c>
      <c r="C14" s="29" t="s">
        <v>80</v>
      </c>
      <c r="D14" s="50" t="s">
        <v>83</v>
      </c>
      <c r="E14" s="68" t="s">
        <v>19</v>
      </c>
      <c r="F14" s="29">
        <v>672</v>
      </c>
      <c r="G14" s="32">
        <v>54</v>
      </c>
      <c r="H14" s="33">
        <v>726</v>
      </c>
      <c r="I14" s="27">
        <v>574</v>
      </c>
      <c r="J14" s="35">
        <v>23</v>
      </c>
      <c r="K14" s="36">
        <v>597</v>
      </c>
      <c r="L14" s="37">
        <f t="shared" si="0"/>
        <v>-129</v>
      </c>
      <c r="M14" s="38">
        <f t="shared" si="1"/>
        <v>0.8223140495867769</v>
      </c>
      <c r="N14" s="26">
        <v>5385</v>
      </c>
    </row>
    <row r="15" spans="1:14" ht="30">
      <c r="A15" s="27">
        <f t="shared" si="2"/>
        <v>11</v>
      </c>
      <c r="B15" s="28" t="s">
        <v>84</v>
      </c>
      <c r="C15" s="29" t="s">
        <v>17</v>
      </c>
      <c r="D15" s="50" t="s">
        <v>85</v>
      </c>
      <c r="E15" s="68" t="s">
        <v>19</v>
      </c>
      <c r="F15" s="29">
        <v>156</v>
      </c>
      <c r="G15" s="32">
        <v>171</v>
      </c>
      <c r="H15" s="33">
        <v>327</v>
      </c>
      <c r="I15" s="27">
        <v>142</v>
      </c>
      <c r="J15" s="35">
        <v>51</v>
      </c>
      <c r="K15" s="36">
        <v>193</v>
      </c>
      <c r="L15" s="37">
        <f t="shared" si="0"/>
        <v>-134</v>
      </c>
      <c r="M15" s="38">
        <f t="shared" si="1"/>
        <v>0.5902140672782875</v>
      </c>
      <c r="N15" s="26">
        <v>2250</v>
      </c>
    </row>
    <row r="16" spans="1:14" ht="15">
      <c r="A16" s="27">
        <f t="shared" si="2"/>
        <v>12</v>
      </c>
      <c r="B16" s="28" t="s">
        <v>86</v>
      </c>
      <c r="C16" s="29" t="s">
        <v>17</v>
      </c>
      <c r="D16" s="50" t="s">
        <v>87</v>
      </c>
      <c r="E16" s="68" t="s">
        <v>64</v>
      </c>
      <c r="F16" s="29">
        <v>56</v>
      </c>
      <c r="G16" s="32">
        <v>33</v>
      </c>
      <c r="H16" s="33">
        <v>89</v>
      </c>
      <c r="I16" s="27">
        <v>47</v>
      </c>
      <c r="J16" s="35">
        <v>34</v>
      </c>
      <c r="K16" s="36">
        <v>81</v>
      </c>
      <c r="L16" s="37">
        <f t="shared" si="0"/>
        <v>-8</v>
      </c>
      <c r="M16" s="38">
        <f t="shared" si="1"/>
        <v>0.9101123595505618</v>
      </c>
      <c r="N16" s="26">
        <v>780</v>
      </c>
    </row>
    <row r="17" spans="1:14" ht="30">
      <c r="A17" s="27">
        <f t="shared" si="2"/>
        <v>13</v>
      </c>
      <c r="B17" s="28" t="s">
        <v>88</v>
      </c>
      <c r="C17" s="29" t="s">
        <v>17</v>
      </c>
      <c r="D17" s="50" t="s">
        <v>89</v>
      </c>
      <c r="E17" s="68" t="s">
        <v>19</v>
      </c>
      <c r="F17" s="29">
        <v>924</v>
      </c>
      <c r="G17" s="32">
        <v>335</v>
      </c>
      <c r="H17" s="33">
        <v>1259</v>
      </c>
      <c r="I17" s="27">
        <v>836</v>
      </c>
      <c r="J17" s="35">
        <v>225</v>
      </c>
      <c r="K17" s="36">
        <v>1061</v>
      </c>
      <c r="L17" s="37">
        <f t="shared" si="0"/>
        <v>-198</v>
      </c>
      <c r="M17" s="38">
        <f t="shared" si="1"/>
        <v>0.8427323272438443</v>
      </c>
      <c r="N17" s="26">
        <v>41673.5</v>
      </c>
    </row>
    <row r="18" spans="1:14" ht="30">
      <c r="A18" s="27">
        <f t="shared" si="2"/>
        <v>14</v>
      </c>
      <c r="B18" s="28" t="s">
        <v>90</v>
      </c>
      <c r="C18" s="29" t="s">
        <v>36</v>
      </c>
      <c r="D18" s="50" t="s">
        <v>91</v>
      </c>
      <c r="E18" s="68" t="s">
        <v>19</v>
      </c>
      <c r="F18" s="29">
        <v>1059</v>
      </c>
      <c r="G18" s="32">
        <v>299</v>
      </c>
      <c r="H18" s="33">
        <v>1358</v>
      </c>
      <c r="I18" s="27">
        <v>906</v>
      </c>
      <c r="J18" s="35">
        <v>233</v>
      </c>
      <c r="K18" s="36">
        <v>1139</v>
      </c>
      <c r="L18" s="37">
        <f t="shared" si="0"/>
        <v>-219</v>
      </c>
      <c r="M18" s="38">
        <f t="shared" si="1"/>
        <v>0.8387334315169367</v>
      </c>
      <c r="N18" s="26">
        <v>46843.8</v>
      </c>
    </row>
    <row r="19" spans="1:14" ht="30">
      <c r="A19" s="27">
        <f t="shared" si="2"/>
        <v>15</v>
      </c>
      <c r="B19" s="28" t="s">
        <v>92</v>
      </c>
      <c r="C19" s="29" t="s">
        <v>80</v>
      </c>
      <c r="D19" s="50" t="s">
        <v>93</v>
      </c>
      <c r="E19" s="68" t="s">
        <v>19</v>
      </c>
      <c r="F19" s="29">
        <v>207</v>
      </c>
      <c r="G19" s="32">
        <v>112</v>
      </c>
      <c r="H19" s="33">
        <v>319</v>
      </c>
      <c r="I19" s="27">
        <v>187</v>
      </c>
      <c r="J19" s="35">
        <v>38</v>
      </c>
      <c r="K19" s="36">
        <v>225</v>
      </c>
      <c r="L19" s="37">
        <f t="shared" si="0"/>
        <v>-94</v>
      </c>
      <c r="M19" s="38">
        <f t="shared" si="1"/>
        <v>0.7053291536050157</v>
      </c>
      <c r="N19" s="26">
        <v>1620</v>
      </c>
    </row>
    <row r="20" spans="1:14" ht="30">
      <c r="A20" s="27">
        <f t="shared" si="2"/>
        <v>16</v>
      </c>
      <c r="B20" s="28" t="s">
        <v>94</v>
      </c>
      <c r="C20" s="29" t="s">
        <v>80</v>
      </c>
      <c r="D20" s="50" t="s">
        <v>95</v>
      </c>
      <c r="E20" s="68" t="s">
        <v>19</v>
      </c>
      <c r="F20" s="29">
        <v>202</v>
      </c>
      <c r="G20" s="32">
        <v>146</v>
      </c>
      <c r="H20" s="33">
        <v>348</v>
      </c>
      <c r="I20" s="27">
        <v>186</v>
      </c>
      <c r="J20" s="35">
        <v>26</v>
      </c>
      <c r="K20" s="36">
        <v>212</v>
      </c>
      <c r="L20" s="37">
        <f t="shared" si="0"/>
        <v>-136</v>
      </c>
      <c r="M20" s="38">
        <f t="shared" si="1"/>
        <v>0.6091954022988506</v>
      </c>
      <c r="N20" s="26">
        <v>1615</v>
      </c>
    </row>
    <row r="21" spans="1:14" ht="30">
      <c r="A21" s="27">
        <f t="shared" si="2"/>
        <v>17</v>
      </c>
      <c r="B21" s="28" t="s">
        <v>96</v>
      </c>
      <c r="C21" s="29" t="s">
        <v>17</v>
      </c>
      <c r="D21" s="50" t="s">
        <v>97</v>
      </c>
      <c r="E21" s="68" t="s">
        <v>19</v>
      </c>
      <c r="F21" s="29">
        <v>93</v>
      </c>
      <c r="G21" s="32">
        <v>186</v>
      </c>
      <c r="H21" s="33">
        <v>279</v>
      </c>
      <c r="I21" s="27">
        <v>74</v>
      </c>
      <c r="J21" s="35">
        <v>29</v>
      </c>
      <c r="K21" s="36">
        <v>103</v>
      </c>
      <c r="L21" s="37">
        <f t="shared" si="0"/>
        <v>-176</v>
      </c>
      <c r="M21" s="38">
        <f t="shared" si="1"/>
        <v>0.36917562724014336</v>
      </c>
      <c r="N21" s="26">
        <v>1374.7</v>
      </c>
    </row>
    <row r="22" spans="1:14" ht="30">
      <c r="A22" s="27">
        <f t="shared" si="2"/>
        <v>18</v>
      </c>
      <c r="B22" s="28" t="s">
        <v>98</v>
      </c>
      <c r="C22" s="29" t="s">
        <v>17</v>
      </c>
      <c r="D22" s="50" t="s">
        <v>99</v>
      </c>
      <c r="E22" s="68" t="s">
        <v>19</v>
      </c>
      <c r="F22" s="29">
        <v>533</v>
      </c>
      <c r="G22" s="32">
        <v>201</v>
      </c>
      <c r="H22" s="33">
        <v>734</v>
      </c>
      <c r="I22" s="27">
        <v>485</v>
      </c>
      <c r="J22" s="35">
        <v>100</v>
      </c>
      <c r="K22" s="36">
        <v>585</v>
      </c>
      <c r="L22" s="37">
        <f t="shared" si="0"/>
        <v>-149</v>
      </c>
      <c r="M22" s="38">
        <f t="shared" si="1"/>
        <v>0.7970027247956403</v>
      </c>
      <c r="N22" s="26">
        <v>23271.6</v>
      </c>
    </row>
    <row r="23" spans="1:14" ht="30">
      <c r="A23" s="27">
        <f t="shared" si="2"/>
        <v>19</v>
      </c>
      <c r="B23" s="28" t="s">
        <v>100</v>
      </c>
      <c r="C23" s="29" t="s">
        <v>36</v>
      </c>
      <c r="D23" s="50" t="s">
        <v>101</v>
      </c>
      <c r="E23" s="68" t="s">
        <v>19</v>
      </c>
      <c r="F23" s="29">
        <v>507</v>
      </c>
      <c r="G23" s="32">
        <v>289</v>
      </c>
      <c r="H23" s="33">
        <v>796</v>
      </c>
      <c r="I23" s="27">
        <v>407</v>
      </c>
      <c r="J23" s="35">
        <v>162</v>
      </c>
      <c r="K23" s="36">
        <v>569</v>
      </c>
      <c r="L23" s="37">
        <f t="shared" si="0"/>
        <v>-227</v>
      </c>
      <c r="M23" s="38">
        <f t="shared" si="1"/>
        <v>0.714824120603015</v>
      </c>
      <c r="N23" s="26">
        <v>22439.83</v>
      </c>
    </row>
    <row r="24" spans="1:14" ht="30">
      <c r="A24" s="27">
        <f t="shared" si="2"/>
        <v>20</v>
      </c>
      <c r="B24" s="28" t="s">
        <v>100</v>
      </c>
      <c r="C24" s="29" t="s">
        <v>46</v>
      </c>
      <c r="D24" s="50" t="s">
        <v>102</v>
      </c>
      <c r="E24" s="68" t="s">
        <v>19</v>
      </c>
      <c r="F24" s="29">
        <v>930</v>
      </c>
      <c r="G24" s="32">
        <v>545</v>
      </c>
      <c r="H24" s="33">
        <v>1475</v>
      </c>
      <c r="I24" s="27">
        <v>838</v>
      </c>
      <c r="J24" s="35">
        <v>449</v>
      </c>
      <c r="K24" s="36">
        <v>1287</v>
      </c>
      <c r="L24" s="37">
        <f t="shared" si="0"/>
        <v>-188</v>
      </c>
      <c r="M24" s="38">
        <f t="shared" si="1"/>
        <v>0.8725423728813559</v>
      </c>
      <c r="N24" s="26">
        <v>4392</v>
      </c>
    </row>
    <row r="25" spans="1:14" ht="30">
      <c r="A25" s="27">
        <f t="shared" si="2"/>
        <v>21</v>
      </c>
      <c r="B25" s="28" t="s">
        <v>103</v>
      </c>
      <c r="C25" s="29" t="s">
        <v>21</v>
      </c>
      <c r="D25" s="50" t="s">
        <v>104</v>
      </c>
      <c r="E25" s="68" t="s">
        <v>19</v>
      </c>
      <c r="F25" s="29">
        <v>672</v>
      </c>
      <c r="G25" s="32">
        <v>357</v>
      </c>
      <c r="H25" s="33">
        <v>1029</v>
      </c>
      <c r="I25" s="27">
        <v>620</v>
      </c>
      <c r="J25" s="35">
        <v>283</v>
      </c>
      <c r="K25" s="36">
        <v>903</v>
      </c>
      <c r="L25" s="37">
        <f t="shared" si="0"/>
        <v>-126</v>
      </c>
      <c r="M25" s="38">
        <f t="shared" si="1"/>
        <v>0.8775510204081632</v>
      </c>
      <c r="N25" s="26">
        <v>21775</v>
      </c>
    </row>
    <row r="26" spans="1:14" ht="30">
      <c r="A26" s="27">
        <f t="shared" si="2"/>
        <v>22</v>
      </c>
      <c r="B26" s="28" t="s">
        <v>103</v>
      </c>
      <c r="C26" s="29" t="s">
        <v>46</v>
      </c>
      <c r="D26" s="50" t="s">
        <v>105</v>
      </c>
      <c r="E26" s="68" t="s">
        <v>19</v>
      </c>
      <c r="F26" s="29">
        <v>721</v>
      </c>
      <c r="G26" s="32">
        <v>116</v>
      </c>
      <c r="H26" s="33">
        <v>837</v>
      </c>
      <c r="I26" s="27">
        <v>656</v>
      </c>
      <c r="J26" s="35">
        <v>78</v>
      </c>
      <c r="K26" s="36">
        <v>734</v>
      </c>
      <c r="L26" s="37">
        <f t="shared" si="0"/>
        <v>-103</v>
      </c>
      <c r="M26" s="38">
        <f t="shared" si="1"/>
        <v>0.8769414575866189</v>
      </c>
      <c r="N26" s="26">
        <v>3477</v>
      </c>
    </row>
    <row r="27" spans="1:14" ht="30">
      <c r="A27" s="27">
        <f t="shared" si="2"/>
        <v>23</v>
      </c>
      <c r="B27" s="28" t="s">
        <v>106</v>
      </c>
      <c r="C27" s="29" t="s">
        <v>80</v>
      </c>
      <c r="D27" s="50" t="s">
        <v>107</v>
      </c>
      <c r="E27" s="68" t="s">
        <v>19</v>
      </c>
      <c r="F27" s="29">
        <v>166</v>
      </c>
      <c r="G27" s="32">
        <v>146</v>
      </c>
      <c r="H27" s="33">
        <v>312</v>
      </c>
      <c r="I27" s="27">
        <v>142</v>
      </c>
      <c r="J27" s="35">
        <v>52</v>
      </c>
      <c r="K27" s="36">
        <v>194</v>
      </c>
      <c r="L27" s="37">
        <f t="shared" si="0"/>
        <v>-118</v>
      </c>
      <c r="M27" s="38">
        <f t="shared" si="1"/>
        <v>0.6217948717948718</v>
      </c>
      <c r="N27" s="26">
        <v>1320</v>
      </c>
    </row>
    <row r="28" spans="1:14" ht="30">
      <c r="A28" s="27">
        <f t="shared" si="2"/>
        <v>24</v>
      </c>
      <c r="B28" s="28" t="s">
        <v>108</v>
      </c>
      <c r="C28" s="29" t="s">
        <v>80</v>
      </c>
      <c r="D28" s="50" t="s">
        <v>109</v>
      </c>
      <c r="E28" s="68" t="s">
        <v>19</v>
      </c>
      <c r="F28" s="29">
        <v>225</v>
      </c>
      <c r="G28" s="32">
        <v>148</v>
      </c>
      <c r="H28" s="33">
        <v>373</v>
      </c>
      <c r="I28" s="27">
        <v>197</v>
      </c>
      <c r="J28" s="35">
        <v>41</v>
      </c>
      <c r="K28" s="36">
        <v>238</v>
      </c>
      <c r="L28" s="37">
        <f t="shared" si="0"/>
        <v>-135</v>
      </c>
      <c r="M28" s="38">
        <f t="shared" si="1"/>
        <v>0.6380697050938338</v>
      </c>
      <c r="N28" s="26">
        <v>1765</v>
      </c>
    </row>
    <row r="29" spans="1:14" ht="30">
      <c r="A29" s="27">
        <f t="shared" si="2"/>
        <v>25</v>
      </c>
      <c r="B29" s="28" t="s">
        <v>110</v>
      </c>
      <c r="C29" s="29" t="s">
        <v>17</v>
      </c>
      <c r="D29" s="50" t="s">
        <v>111</v>
      </c>
      <c r="E29" s="68" t="s">
        <v>19</v>
      </c>
      <c r="F29" s="29">
        <v>131</v>
      </c>
      <c r="G29" s="32">
        <v>162</v>
      </c>
      <c r="H29" s="33">
        <v>293</v>
      </c>
      <c r="I29" s="27">
        <v>73</v>
      </c>
      <c r="J29" s="35">
        <v>10</v>
      </c>
      <c r="K29" s="36">
        <v>83</v>
      </c>
      <c r="L29" s="37">
        <f t="shared" si="0"/>
        <v>-210</v>
      </c>
      <c r="M29" s="38">
        <f t="shared" si="1"/>
        <v>0.2832764505119454</v>
      </c>
      <c r="N29" s="26">
        <v>1890</v>
      </c>
    </row>
    <row r="30" spans="1:14" ht="30">
      <c r="A30" s="27">
        <f t="shared" si="2"/>
        <v>26</v>
      </c>
      <c r="B30" s="28" t="s">
        <v>112</v>
      </c>
      <c r="C30" s="29" t="s">
        <v>17</v>
      </c>
      <c r="D30" s="50" t="s">
        <v>113</v>
      </c>
      <c r="E30" s="68" t="s">
        <v>64</v>
      </c>
      <c r="F30" s="29">
        <v>30</v>
      </c>
      <c r="G30" s="32">
        <v>12</v>
      </c>
      <c r="H30" s="33">
        <v>42</v>
      </c>
      <c r="I30" s="27">
        <v>14</v>
      </c>
      <c r="J30" s="35">
        <v>6</v>
      </c>
      <c r="K30" s="36">
        <v>20</v>
      </c>
      <c r="L30" s="37">
        <f t="shared" si="0"/>
        <v>-22</v>
      </c>
      <c r="M30" s="38">
        <f t="shared" si="1"/>
        <v>0.47619047619047616</v>
      </c>
      <c r="N30" s="26">
        <v>240</v>
      </c>
    </row>
    <row r="31" spans="1:14" ht="30">
      <c r="A31" s="27">
        <f t="shared" si="2"/>
        <v>27</v>
      </c>
      <c r="B31" s="28" t="s">
        <v>114</v>
      </c>
      <c r="C31" s="29" t="s">
        <v>17</v>
      </c>
      <c r="D31" s="50" t="s">
        <v>115</v>
      </c>
      <c r="E31" s="68" t="s">
        <v>19</v>
      </c>
      <c r="F31" s="29">
        <v>307</v>
      </c>
      <c r="G31" s="32">
        <v>195</v>
      </c>
      <c r="H31" s="33">
        <v>502</v>
      </c>
      <c r="I31" s="27">
        <v>199</v>
      </c>
      <c r="J31" s="35">
        <v>44</v>
      </c>
      <c r="K31" s="36">
        <v>243</v>
      </c>
      <c r="L31" s="37">
        <f t="shared" si="0"/>
        <v>-259</v>
      </c>
      <c r="M31" s="38">
        <f t="shared" si="1"/>
        <v>0.48406374501992033</v>
      </c>
      <c r="N31" s="26">
        <v>14024.4</v>
      </c>
    </row>
    <row r="32" spans="1:14" ht="30">
      <c r="A32" s="27">
        <f t="shared" si="2"/>
        <v>28</v>
      </c>
      <c r="B32" s="28" t="s">
        <v>116</v>
      </c>
      <c r="C32" s="29" t="s">
        <v>36</v>
      </c>
      <c r="D32" s="50" t="s">
        <v>115</v>
      </c>
      <c r="E32" s="68" t="s">
        <v>19</v>
      </c>
      <c r="F32" s="29">
        <v>383</v>
      </c>
      <c r="G32" s="32">
        <v>227</v>
      </c>
      <c r="H32" s="33">
        <v>610</v>
      </c>
      <c r="I32" s="27">
        <v>350</v>
      </c>
      <c r="J32" s="35">
        <v>133</v>
      </c>
      <c r="K32" s="36">
        <v>483</v>
      </c>
      <c r="L32" s="37">
        <f t="shared" si="0"/>
        <v>-127</v>
      </c>
      <c r="M32" s="38">
        <f t="shared" si="1"/>
        <v>0.7918032786885246</v>
      </c>
      <c r="N32" s="26">
        <v>14411.6</v>
      </c>
    </row>
    <row r="33" spans="1:14" ht="30">
      <c r="A33" s="27">
        <f t="shared" si="2"/>
        <v>29</v>
      </c>
      <c r="B33" s="28" t="s">
        <v>117</v>
      </c>
      <c r="C33" s="29" t="s">
        <v>46</v>
      </c>
      <c r="D33" s="50" t="s">
        <v>118</v>
      </c>
      <c r="E33" s="68" t="s">
        <v>19</v>
      </c>
      <c r="F33" s="29">
        <v>956</v>
      </c>
      <c r="G33" s="32">
        <v>531</v>
      </c>
      <c r="H33" s="33">
        <v>1487</v>
      </c>
      <c r="I33" s="27">
        <v>891</v>
      </c>
      <c r="J33" s="35">
        <v>414</v>
      </c>
      <c r="K33" s="36">
        <v>1305</v>
      </c>
      <c r="L33" s="37">
        <f t="shared" si="0"/>
        <v>-182</v>
      </c>
      <c r="M33" s="38">
        <f t="shared" si="1"/>
        <v>0.8776059179556154</v>
      </c>
      <c r="N33" s="26">
        <v>20079.4</v>
      </c>
    </row>
    <row r="34" spans="1:14" ht="15">
      <c r="A34" s="170" t="s">
        <v>13</v>
      </c>
      <c r="B34" s="171"/>
      <c r="C34" s="171"/>
      <c r="D34" s="171"/>
      <c r="E34" s="172"/>
      <c r="F34" s="40">
        <f aca="true" t="shared" si="3" ref="F34:K34">SUM(F5:F33)</f>
        <v>14799</v>
      </c>
      <c r="G34" s="39">
        <f t="shared" si="3"/>
        <v>7582</v>
      </c>
      <c r="H34" s="41">
        <f t="shared" si="3"/>
        <v>22381</v>
      </c>
      <c r="I34" s="39">
        <f t="shared" si="3"/>
        <v>12945</v>
      </c>
      <c r="J34" s="40">
        <f t="shared" si="3"/>
        <v>4282</v>
      </c>
      <c r="K34" s="41">
        <f t="shared" si="3"/>
        <v>17227</v>
      </c>
      <c r="L34" s="54">
        <f t="shared" si="0"/>
        <v>-5154</v>
      </c>
      <c r="M34" s="44">
        <f t="shared" si="1"/>
        <v>0.7697153835842903</v>
      </c>
      <c r="N34" s="74">
        <f>SUM(N5:N33)</f>
        <v>392040.03</v>
      </c>
    </row>
  </sheetData>
  <sheetProtection/>
  <mergeCells count="5">
    <mergeCell ref="A1:M1"/>
    <mergeCell ref="F3:H3"/>
    <mergeCell ref="I3:K3"/>
    <mergeCell ref="A34:E34"/>
    <mergeCell ref="N3:N4"/>
  </mergeCells>
  <printOptions/>
  <pageMargins left="0.25" right="0.25" top="0.41" bottom="0.39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4.28125" style="0" customWidth="1"/>
    <col min="2" max="2" width="10.7109375" style="0" customWidth="1"/>
    <col min="3" max="3" width="9.28125" style="0" customWidth="1"/>
    <col min="4" max="4" width="34.00390625" style="0" customWidth="1"/>
    <col min="5" max="5" width="18.7109375" style="0" customWidth="1"/>
    <col min="6" max="7" width="9.28125" style="0" customWidth="1"/>
    <col min="8" max="8" width="10.7109375" style="0" customWidth="1"/>
    <col min="9" max="11" width="9.28125" style="0" customWidth="1"/>
    <col min="12" max="12" width="11.57421875" style="0" customWidth="1"/>
    <col min="13" max="13" width="23.57421875" style="0" customWidth="1"/>
    <col min="14" max="14" width="18.421875" style="0" customWidth="1"/>
    <col min="15" max="15" width="4.7109375" style="0" customWidth="1"/>
    <col min="16" max="26" width="8.7109375" style="0" customWidth="1"/>
  </cols>
  <sheetData>
    <row r="1" spans="1:15" ht="23.25">
      <c r="A1" s="164" t="s">
        <v>119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O1" s="80"/>
    </row>
    <row r="4" spans="1:26" ht="17.25">
      <c r="A4" s="56"/>
      <c r="B4" s="1"/>
      <c r="C4" s="1"/>
      <c r="D4" s="1"/>
      <c r="E4" s="2"/>
      <c r="F4" s="169" t="s">
        <v>1</v>
      </c>
      <c r="G4" s="167"/>
      <c r="H4" s="168"/>
      <c r="I4" s="169" t="s">
        <v>2</v>
      </c>
      <c r="J4" s="167"/>
      <c r="K4" s="168"/>
      <c r="L4" s="4" t="s">
        <v>3</v>
      </c>
      <c r="M4" s="3" t="s">
        <v>4</v>
      </c>
      <c r="N4" s="173" t="s">
        <v>5</v>
      </c>
      <c r="O4" s="81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15.75">
      <c r="A5" s="6" t="s">
        <v>6</v>
      </c>
      <c r="B5" s="7" t="s">
        <v>7</v>
      </c>
      <c r="C5" s="7" t="s">
        <v>8</v>
      </c>
      <c r="D5" s="7" t="s">
        <v>9</v>
      </c>
      <c r="E5" s="8" t="s">
        <v>10</v>
      </c>
      <c r="F5" s="9" t="s">
        <v>11</v>
      </c>
      <c r="G5" s="10" t="s">
        <v>12</v>
      </c>
      <c r="H5" s="11" t="s">
        <v>13</v>
      </c>
      <c r="I5" s="9" t="s">
        <v>11</v>
      </c>
      <c r="J5" s="10" t="s">
        <v>12</v>
      </c>
      <c r="K5" s="11" t="s">
        <v>13</v>
      </c>
      <c r="L5" s="12" t="s">
        <v>14</v>
      </c>
      <c r="M5" s="82" t="s">
        <v>15</v>
      </c>
      <c r="N5" s="174"/>
      <c r="O5" s="83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ht="30">
      <c r="A6" s="85">
        <v>1</v>
      </c>
      <c r="B6" s="86" t="s">
        <v>120</v>
      </c>
      <c r="C6" s="16" t="s">
        <v>46</v>
      </c>
      <c r="D6" s="17" t="s">
        <v>121</v>
      </c>
      <c r="E6" s="18" t="s">
        <v>19</v>
      </c>
      <c r="F6" s="87">
        <v>1148</v>
      </c>
      <c r="G6" s="66">
        <v>321</v>
      </c>
      <c r="H6" s="67">
        <f aca="true" t="shared" si="0" ref="H6:H46">F6+G6</f>
        <v>1469</v>
      </c>
      <c r="I6" s="87">
        <v>702</v>
      </c>
      <c r="J6" s="66">
        <v>123</v>
      </c>
      <c r="K6" s="67">
        <f aca="true" t="shared" si="1" ref="K6:K46">I6+J6</f>
        <v>825</v>
      </c>
      <c r="L6" s="37">
        <f aca="true" t="shared" si="2" ref="L6:L47">K6-H6</f>
        <v>-644</v>
      </c>
      <c r="M6" s="38">
        <f aca="true" t="shared" si="3" ref="M6:M47">K6/H6</f>
        <v>0.5616065350578625</v>
      </c>
      <c r="N6" s="26">
        <v>24844.7</v>
      </c>
      <c r="O6" s="88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1:26" ht="30">
      <c r="A7" s="89">
        <f aca="true" t="shared" si="4" ref="A7:A46">A6+1</f>
        <v>2</v>
      </c>
      <c r="B7" s="90">
        <v>42857</v>
      </c>
      <c r="C7" s="29" t="s">
        <v>80</v>
      </c>
      <c r="D7" s="30" t="s">
        <v>122</v>
      </c>
      <c r="E7" s="51" t="s">
        <v>19</v>
      </c>
      <c r="F7" s="27">
        <v>139</v>
      </c>
      <c r="G7" s="35">
        <v>46</v>
      </c>
      <c r="H7" s="67">
        <f t="shared" si="0"/>
        <v>185</v>
      </c>
      <c r="I7" s="27">
        <v>129</v>
      </c>
      <c r="J7" s="35">
        <v>0</v>
      </c>
      <c r="K7" s="67">
        <f t="shared" si="1"/>
        <v>129</v>
      </c>
      <c r="L7" s="37">
        <f t="shared" si="2"/>
        <v>-56</v>
      </c>
      <c r="M7" s="38">
        <f t="shared" si="3"/>
        <v>0.6972972972972973</v>
      </c>
      <c r="N7" s="26">
        <v>1075</v>
      </c>
      <c r="O7" s="88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1:26" ht="30">
      <c r="A8" s="89">
        <f t="shared" si="4"/>
        <v>3</v>
      </c>
      <c r="B8" s="90">
        <v>42858</v>
      </c>
      <c r="C8" s="29" t="s">
        <v>17</v>
      </c>
      <c r="D8" s="30" t="s">
        <v>123</v>
      </c>
      <c r="E8" s="51" t="s">
        <v>19</v>
      </c>
      <c r="F8" s="27">
        <v>97</v>
      </c>
      <c r="G8" s="35">
        <v>63</v>
      </c>
      <c r="H8" s="67">
        <f t="shared" si="0"/>
        <v>160</v>
      </c>
      <c r="I8" s="27">
        <v>89</v>
      </c>
      <c r="J8" s="35">
        <v>21</v>
      </c>
      <c r="K8" s="67">
        <f t="shared" si="1"/>
        <v>110</v>
      </c>
      <c r="L8" s="37">
        <f t="shared" si="2"/>
        <v>-50</v>
      </c>
      <c r="M8" s="38">
        <f t="shared" si="3"/>
        <v>0.6875</v>
      </c>
      <c r="N8" s="26">
        <v>1530</v>
      </c>
      <c r="O8" s="88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</row>
    <row r="9" spans="1:26" ht="30">
      <c r="A9" s="89">
        <f t="shared" si="4"/>
        <v>4</v>
      </c>
      <c r="B9" s="90" t="s">
        <v>124</v>
      </c>
      <c r="C9" s="29" t="s">
        <v>17</v>
      </c>
      <c r="D9" s="30" t="s">
        <v>125</v>
      </c>
      <c r="E9" s="51" t="s">
        <v>19</v>
      </c>
      <c r="F9" s="87">
        <v>234</v>
      </c>
      <c r="G9" s="66">
        <v>128</v>
      </c>
      <c r="H9" s="67">
        <f t="shared" si="0"/>
        <v>362</v>
      </c>
      <c r="I9" s="87">
        <v>200</v>
      </c>
      <c r="J9" s="66">
        <v>56</v>
      </c>
      <c r="K9" s="67">
        <f t="shared" si="1"/>
        <v>256</v>
      </c>
      <c r="L9" s="37">
        <f t="shared" si="2"/>
        <v>-106</v>
      </c>
      <c r="M9" s="38">
        <f t="shared" si="3"/>
        <v>0.7071823204419889</v>
      </c>
      <c r="N9" s="26">
        <v>11454.7</v>
      </c>
      <c r="O9" s="88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spans="1:26" ht="30">
      <c r="A10" s="89">
        <f t="shared" si="4"/>
        <v>5</v>
      </c>
      <c r="B10" s="90" t="s">
        <v>126</v>
      </c>
      <c r="C10" s="29" t="s">
        <v>46</v>
      </c>
      <c r="D10" s="30" t="s">
        <v>127</v>
      </c>
      <c r="E10" s="51" t="s">
        <v>19</v>
      </c>
      <c r="F10" s="27">
        <v>382</v>
      </c>
      <c r="G10" s="35">
        <v>260</v>
      </c>
      <c r="H10" s="67">
        <f t="shared" si="0"/>
        <v>642</v>
      </c>
      <c r="I10" s="27">
        <v>354</v>
      </c>
      <c r="J10" s="35">
        <v>127</v>
      </c>
      <c r="K10" s="67">
        <f t="shared" si="1"/>
        <v>481</v>
      </c>
      <c r="L10" s="37">
        <f t="shared" si="2"/>
        <v>-161</v>
      </c>
      <c r="M10" s="38">
        <f t="shared" si="3"/>
        <v>0.7492211838006231</v>
      </c>
      <c r="N10" s="26">
        <v>7995</v>
      </c>
      <c r="O10" s="88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spans="1:26" ht="30">
      <c r="A11" s="89">
        <f t="shared" si="4"/>
        <v>6</v>
      </c>
      <c r="B11" s="90" t="s">
        <v>126</v>
      </c>
      <c r="C11" s="29" t="s">
        <v>36</v>
      </c>
      <c r="D11" s="30" t="s">
        <v>125</v>
      </c>
      <c r="E11" s="51" t="s">
        <v>19</v>
      </c>
      <c r="F11" s="27">
        <v>298</v>
      </c>
      <c r="G11" s="35">
        <v>179</v>
      </c>
      <c r="H11" s="67">
        <f t="shared" si="0"/>
        <v>477</v>
      </c>
      <c r="I11" s="27">
        <v>265</v>
      </c>
      <c r="J11" s="35">
        <v>98</v>
      </c>
      <c r="K11" s="67">
        <f t="shared" si="1"/>
        <v>363</v>
      </c>
      <c r="L11" s="37">
        <f t="shared" si="2"/>
        <v>-114</v>
      </c>
      <c r="M11" s="38">
        <f t="shared" si="3"/>
        <v>0.7610062893081762</v>
      </c>
      <c r="N11" s="26">
        <v>14664.23</v>
      </c>
      <c r="O11" s="88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</row>
    <row r="12" spans="1:26" ht="30">
      <c r="A12" s="89">
        <f t="shared" si="4"/>
        <v>7</v>
      </c>
      <c r="B12" s="90" t="s">
        <v>128</v>
      </c>
      <c r="C12" s="29" t="s">
        <v>46</v>
      </c>
      <c r="D12" s="30" t="s">
        <v>129</v>
      </c>
      <c r="E12" s="51" t="s">
        <v>19</v>
      </c>
      <c r="F12" s="87">
        <v>977</v>
      </c>
      <c r="G12" s="66">
        <v>450</v>
      </c>
      <c r="H12" s="67">
        <f t="shared" si="0"/>
        <v>1427</v>
      </c>
      <c r="I12" s="87">
        <v>847</v>
      </c>
      <c r="J12" s="66">
        <v>326</v>
      </c>
      <c r="K12" s="67">
        <f t="shared" si="1"/>
        <v>1173</v>
      </c>
      <c r="L12" s="37">
        <f t="shared" si="2"/>
        <v>-254</v>
      </c>
      <c r="M12" s="38">
        <f t="shared" si="3"/>
        <v>0.8220042046250876</v>
      </c>
      <c r="N12" s="26">
        <v>7295</v>
      </c>
      <c r="O12" s="88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</row>
    <row r="13" spans="1:26" ht="30">
      <c r="A13" s="89">
        <f t="shared" si="4"/>
        <v>8</v>
      </c>
      <c r="B13" s="90" t="s">
        <v>128</v>
      </c>
      <c r="C13" s="29" t="s">
        <v>21</v>
      </c>
      <c r="D13" s="30" t="s">
        <v>130</v>
      </c>
      <c r="E13" s="51" t="s">
        <v>19</v>
      </c>
      <c r="F13" s="27">
        <v>544</v>
      </c>
      <c r="G13" s="35">
        <v>157</v>
      </c>
      <c r="H13" s="67">
        <f t="shared" si="0"/>
        <v>701</v>
      </c>
      <c r="I13" s="27">
        <v>471</v>
      </c>
      <c r="J13" s="35">
        <v>82</v>
      </c>
      <c r="K13" s="67">
        <f t="shared" si="1"/>
        <v>553</v>
      </c>
      <c r="L13" s="37">
        <f t="shared" si="2"/>
        <v>-148</v>
      </c>
      <c r="M13" s="38">
        <f t="shared" si="3"/>
        <v>0.7888730385164051</v>
      </c>
      <c r="N13" s="26">
        <v>11764.7</v>
      </c>
      <c r="O13" s="88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</row>
    <row r="14" spans="1:26" ht="30">
      <c r="A14" s="89">
        <f t="shared" si="4"/>
        <v>9</v>
      </c>
      <c r="B14" s="90">
        <v>42863</v>
      </c>
      <c r="C14" s="29" t="s">
        <v>80</v>
      </c>
      <c r="D14" s="30" t="s">
        <v>131</v>
      </c>
      <c r="E14" s="51" t="s">
        <v>19</v>
      </c>
      <c r="F14" s="27">
        <v>71</v>
      </c>
      <c r="G14" s="35">
        <v>59</v>
      </c>
      <c r="H14" s="67">
        <f t="shared" si="0"/>
        <v>130</v>
      </c>
      <c r="I14" s="27">
        <v>68</v>
      </c>
      <c r="J14" s="35">
        <v>7</v>
      </c>
      <c r="K14" s="67">
        <f t="shared" si="1"/>
        <v>75</v>
      </c>
      <c r="L14" s="37">
        <f t="shared" si="2"/>
        <v>-55</v>
      </c>
      <c r="M14" s="38">
        <f t="shared" si="3"/>
        <v>0.5769230769230769</v>
      </c>
      <c r="N14" s="26">
        <v>554.7</v>
      </c>
      <c r="O14" s="88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</row>
    <row r="15" spans="1:26" ht="30">
      <c r="A15" s="89">
        <f t="shared" si="4"/>
        <v>10</v>
      </c>
      <c r="B15" s="90">
        <v>42864</v>
      </c>
      <c r="C15" s="29" t="s">
        <v>80</v>
      </c>
      <c r="D15" s="30" t="s">
        <v>132</v>
      </c>
      <c r="E15" s="51" t="s">
        <v>19</v>
      </c>
      <c r="F15" s="27">
        <v>108</v>
      </c>
      <c r="G15" s="35">
        <v>169</v>
      </c>
      <c r="H15" s="67">
        <f t="shared" si="0"/>
        <v>277</v>
      </c>
      <c r="I15" s="27">
        <v>101</v>
      </c>
      <c r="J15" s="35">
        <v>34</v>
      </c>
      <c r="K15" s="67">
        <f t="shared" si="1"/>
        <v>135</v>
      </c>
      <c r="L15" s="37">
        <f t="shared" si="2"/>
        <v>-142</v>
      </c>
      <c r="M15" s="38">
        <f t="shared" si="3"/>
        <v>0.48736462093862815</v>
      </c>
      <c r="N15" s="26">
        <v>840</v>
      </c>
      <c r="O15" s="88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</row>
    <row r="16" spans="1:26" ht="30">
      <c r="A16" s="89">
        <f t="shared" si="4"/>
        <v>11</v>
      </c>
      <c r="B16" s="90">
        <v>42865</v>
      </c>
      <c r="C16" s="29" t="s">
        <v>17</v>
      </c>
      <c r="D16" s="30" t="s">
        <v>133</v>
      </c>
      <c r="E16" s="51" t="s">
        <v>19</v>
      </c>
      <c r="F16" s="27">
        <v>117</v>
      </c>
      <c r="G16" s="35">
        <v>353</v>
      </c>
      <c r="H16" s="67">
        <f t="shared" si="0"/>
        <v>470</v>
      </c>
      <c r="I16" s="27">
        <v>108</v>
      </c>
      <c r="J16" s="35">
        <v>173</v>
      </c>
      <c r="K16" s="67">
        <f t="shared" si="1"/>
        <v>281</v>
      </c>
      <c r="L16" s="37">
        <f t="shared" si="2"/>
        <v>-189</v>
      </c>
      <c r="M16" s="38">
        <f t="shared" si="3"/>
        <v>0.597872340425532</v>
      </c>
      <c r="N16" s="26">
        <v>1820</v>
      </c>
      <c r="O16" s="88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</row>
    <row r="17" spans="1:26" ht="15.75">
      <c r="A17" s="89">
        <f t="shared" si="4"/>
        <v>12</v>
      </c>
      <c r="B17" s="90">
        <v>42866</v>
      </c>
      <c r="C17" s="29" t="s">
        <v>17</v>
      </c>
      <c r="D17" s="30" t="s">
        <v>134</v>
      </c>
      <c r="E17" s="51" t="s">
        <v>64</v>
      </c>
      <c r="F17" s="87">
        <v>31</v>
      </c>
      <c r="G17" s="66">
        <v>45</v>
      </c>
      <c r="H17" s="67">
        <f t="shared" si="0"/>
        <v>76</v>
      </c>
      <c r="I17" s="87">
        <v>29</v>
      </c>
      <c r="J17" s="66">
        <v>35</v>
      </c>
      <c r="K17" s="67">
        <f t="shared" si="1"/>
        <v>64</v>
      </c>
      <c r="L17" s="37">
        <f t="shared" si="2"/>
        <v>-12</v>
      </c>
      <c r="M17" s="38">
        <f t="shared" si="3"/>
        <v>0.8421052631578947</v>
      </c>
      <c r="N17" s="26">
        <v>470</v>
      </c>
      <c r="O17" s="88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</row>
    <row r="18" spans="1:26" ht="30">
      <c r="A18" s="89">
        <f t="shared" si="4"/>
        <v>13</v>
      </c>
      <c r="B18" s="90" t="s">
        <v>135</v>
      </c>
      <c r="C18" s="29" t="s">
        <v>17</v>
      </c>
      <c r="D18" s="30" t="s">
        <v>136</v>
      </c>
      <c r="E18" s="51" t="s">
        <v>19</v>
      </c>
      <c r="F18" s="87">
        <v>285</v>
      </c>
      <c r="G18" s="66">
        <v>245</v>
      </c>
      <c r="H18" s="67">
        <f t="shared" si="0"/>
        <v>530</v>
      </c>
      <c r="I18" s="27">
        <v>266</v>
      </c>
      <c r="J18" s="35">
        <v>136</v>
      </c>
      <c r="K18" s="67">
        <f t="shared" si="1"/>
        <v>402</v>
      </c>
      <c r="L18" s="37">
        <f t="shared" si="2"/>
        <v>-128</v>
      </c>
      <c r="M18" s="38">
        <f t="shared" si="3"/>
        <v>0.7584905660377359</v>
      </c>
      <c r="N18" s="26">
        <v>13941.6</v>
      </c>
      <c r="O18" s="88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</row>
    <row r="19" spans="1:26" ht="30">
      <c r="A19" s="89">
        <f t="shared" si="4"/>
        <v>14</v>
      </c>
      <c r="B19" s="90" t="s">
        <v>137</v>
      </c>
      <c r="C19" s="29" t="s">
        <v>46</v>
      </c>
      <c r="D19" s="30" t="s">
        <v>138</v>
      </c>
      <c r="E19" s="51" t="s">
        <v>19</v>
      </c>
      <c r="F19" s="27">
        <v>445</v>
      </c>
      <c r="G19" s="35">
        <v>496</v>
      </c>
      <c r="H19" s="67">
        <f t="shared" si="0"/>
        <v>941</v>
      </c>
      <c r="I19" s="27">
        <v>392</v>
      </c>
      <c r="J19" s="35">
        <v>221</v>
      </c>
      <c r="K19" s="67">
        <f t="shared" si="1"/>
        <v>613</v>
      </c>
      <c r="L19" s="37">
        <f t="shared" si="2"/>
        <v>-328</v>
      </c>
      <c r="M19" s="38">
        <f t="shared" si="3"/>
        <v>0.6514346439957492</v>
      </c>
      <c r="N19" s="26">
        <v>9924.4</v>
      </c>
      <c r="O19" s="88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</row>
    <row r="20" spans="1:26" ht="30">
      <c r="A20" s="89">
        <f t="shared" si="4"/>
        <v>15</v>
      </c>
      <c r="B20" s="90" t="s">
        <v>137</v>
      </c>
      <c r="C20" s="29" t="s">
        <v>36</v>
      </c>
      <c r="D20" s="30" t="s">
        <v>139</v>
      </c>
      <c r="E20" s="51" t="s">
        <v>19</v>
      </c>
      <c r="F20" s="87">
        <v>526</v>
      </c>
      <c r="G20" s="66">
        <v>414</v>
      </c>
      <c r="H20" s="67">
        <f t="shared" si="0"/>
        <v>940</v>
      </c>
      <c r="I20" s="87">
        <v>473</v>
      </c>
      <c r="J20" s="66">
        <v>209</v>
      </c>
      <c r="K20" s="67">
        <f t="shared" si="1"/>
        <v>682</v>
      </c>
      <c r="L20" s="37">
        <f t="shared" si="2"/>
        <v>-258</v>
      </c>
      <c r="M20" s="38">
        <f t="shared" si="3"/>
        <v>0.725531914893617</v>
      </c>
      <c r="N20" s="26">
        <v>24324.1</v>
      </c>
      <c r="O20" s="88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</row>
    <row r="21" spans="1:26" ht="30">
      <c r="A21" s="89">
        <f t="shared" si="4"/>
        <v>16</v>
      </c>
      <c r="B21" s="90" t="s">
        <v>140</v>
      </c>
      <c r="C21" s="29" t="s">
        <v>46</v>
      </c>
      <c r="D21" s="30" t="s">
        <v>141</v>
      </c>
      <c r="E21" s="51" t="s">
        <v>19</v>
      </c>
      <c r="F21" s="27">
        <v>821</v>
      </c>
      <c r="G21" s="35">
        <v>328</v>
      </c>
      <c r="H21" s="67">
        <f t="shared" si="0"/>
        <v>1149</v>
      </c>
      <c r="I21" s="27">
        <v>768</v>
      </c>
      <c r="J21" s="35">
        <v>177</v>
      </c>
      <c r="K21" s="67">
        <f t="shared" si="1"/>
        <v>945</v>
      </c>
      <c r="L21" s="37">
        <f t="shared" si="2"/>
        <v>-204</v>
      </c>
      <c r="M21" s="38">
        <f t="shared" si="3"/>
        <v>0.8224543080939948</v>
      </c>
      <c r="N21" s="26">
        <v>17644.7</v>
      </c>
      <c r="O21" s="88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</row>
    <row r="22" spans="1:26" ht="30">
      <c r="A22" s="89">
        <f t="shared" si="4"/>
        <v>17</v>
      </c>
      <c r="B22" s="90">
        <v>42869</v>
      </c>
      <c r="C22" s="29" t="s">
        <v>21</v>
      </c>
      <c r="D22" s="30" t="s">
        <v>142</v>
      </c>
      <c r="E22" s="51" t="s">
        <v>19</v>
      </c>
      <c r="F22" s="27">
        <v>793</v>
      </c>
      <c r="G22" s="35">
        <v>278</v>
      </c>
      <c r="H22" s="67">
        <f t="shared" si="0"/>
        <v>1071</v>
      </c>
      <c r="I22" s="27">
        <v>751</v>
      </c>
      <c r="J22" s="35">
        <v>182</v>
      </c>
      <c r="K22" s="67">
        <f t="shared" si="1"/>
        <v>933</v>
      </c>
      <c r="L22" s="37">
        <f t="shared" si="2"/>
        <v>-138</v>
      </c>
      <c r="M22" s="38">
        <f t="shared" si="3"/>
        <v>0.8711484593837535</v>
      </c>
      <c r="N22" s="26">
        <v>25662.5</v>
      </c>
      <c r="O22" s="88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</row>
    <row r="23" spans="1:26" ht="30">
      <c r="A23" s="89">
        <f t="shared" si="4"/>
        <v>18</v>
      </c>
      <c r="B23" s="90">
        <v>42871</v>
      </c>
      <c r="C23" s="29" t="s">
        <v>80</v>
      </c>
      <c r="D23" s="30" t="s">
        <v>143</v>
      </c>
      <c r="E23" s="51" t="s">
        <v>19</v>
      </c>
      <c r="F23" s="87">
        <v>189</v>
      </c>
      <c r="G23" s="66">
        <v>111</v>
      </c>
      <c r="H23" s="67">
        <f t="shared" si="0"/>
        <v>300</v>
      </c>
      <c r="I23" s="87">
        <v>176</v>
      </c>
      <c r="J23" s="66">
        <v>34</v>
      </c>
      <c r="K23" s="67">
        <f t="shared" si="1"/>
        <v>210</v>
      </c>
      <c r="L23" s="37">
        <f t="shared" si="2"/>
        <v>-90</v>
      </c>
      <c r="M23" s="38">
        <f t="shared" si="3"/>
        <v>0.7</v>
      </c>
      <c r="N23" s="26">
        <v>1500</v>
      </c>
      <c r="O23" s="88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</row>
    <row r="24" spans="1:26" ht="30">
      <c r="A24" s="89">
        <f t="shared" si="4"/>
        <v>19</v>
      </c>
      <c r="B24" s="90">
        <v>42871</v>
      </c>
      <c r="C24" s="29" t="s">
        <v>17</v>
      </c>
      <c r="D24" s="30" t="s">
        <v>144</v>
      </c>
      <c r="E24" s="51" t="s">
        <v>19</v>
      </c>
      <c r="F24" s="27">
        <v>10</v>
      </c>
      <c r="G24" s="35">
        <v>71</v>
      </c>
      <c r="H24" s="67">
        <f t="shared" si="0"/>
        <v>81</v>
      </c>
      <c r="I24" s="27">
        <v>10</v>
      </c>
      <c r="J24" s="35">
        <v>31</v>
      </c>
      <c r="K24" s="67">
        <f t="shared" si="1"/>
        <v>41</v>
      </c>
      <c r="L24" s="37">
        <f t="shared" si="2"/>
        <v>-40</v>
      </c>
      <c r="M24" s="38">
        <f t="shared" si="3"/>
        <v>0.5061728395061729</v>
      </c>
      <c r="N24" s="26">
        <v>140</v>
      </c>
      <c r="O24" s="88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</row>
    <row r="25" spans="1:26" ht="30">
      <c r="A25" s="89">
        <f t="shared" si="4"/>
        <v>20</v>
      </c>
      <c r="B25" s="90">
        <v>42872</v>
      </c>
      <c r="C25" s="29" t="s">
        <v>17</v>
      </c>
      <c r="D25" s="30" t="s">
        <v>145</v>
      </c>
      <c r="E25" s="51" t="s">
        <v>19</v>
      </c>
      <c r="F25" s="27">
        <v>495</v>
      </c>
      <c r="G25" s="35">
        <v>376</v>
      </c>
      <c r="H25" s="67">
        <f t="shared" si="0"/>
        <v>871</v>
      </c>
      <c r="I25" s="27">
        <v>356</v>
      </c>
      <c r="J25" s="35">
        <v>179</v>
      </c>
      <c r="K25" s="67">
        <f t="shared" si="1"/>
        <v>535</v>
      </c>
      <c r="L25" s="37">
        <f t="shared" si="2"/>
        <v>-336</v>
      </c>
      <c r="M25" s="38">
        <f t="shared" si="3"/>
        <v>0.6142365097588978</v>
      </c>
      <c r="N25" s="26">
        <v>7654.7</v>
      </c>
      <c r="O25" s="88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</row>
    <row r="26" spans="1:26" ht="30">
      <c r="A26" s="89">
        <f t="shared" si="4"/>
        <v>21</v>
      </c>
      <c r="B26" s="90">
        <v>42873</v>
      </c>
      <c r="C26" s="29" t="s">
        <v>17</v>
      </c>
      <c r="D26" s="30" t="s">
        <v>146</v>
      </c>
      <c r="E26" s="51" t="s">
        <v>19</v>
      </c>
      <c r="F26" s="87">
        <v>502</v>
      </c>
      <c r="G26" s="66">
        <v>321</v>
      </c>
      <c r="H26" s="67">
        <f t="shared" si="0"/>
        <v>823</v>
      </c>
      <c r="I26" s="87">
        <v>404</v>
      </c>
      <c r="J26" s="66">
        <v>171</v>
      </c>
      <c r="K26" s="67">
        <f t="shared" si="1"/>
        <v>575</v>
      </c>
      <c r="L26" s="37">
        <f t="shared" si="2"/>
        <v>-248</v>
      </c>
      <c r="M26" s="38">
        <f t="shared" si="3"/>
        <v>0.6986634264884569</v>
      </c>
      <c r="N26" s="26">
        <v>7749.4</v>
      </c>
      <c r="O26" s="88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spans="1:26" ht="30">
      <c r="A27" s="89">
        <f t="shared" si="4"/>
        <v>22</v>
      </c>
      <c r="B27" s="90">
        <v>42874</v>
      </c>
      <c r="C27" s="29" t="s">
        <v>60</v>
      </c>
      <c r="D27" s="30" t="s">
        <v>146</v>
      </c>
      <c r="E27" s="51" t="s">
        <v>19</v>
      </c>
      <c r="F27" s="87">
        <v>394</v>
      </c>
      <c r="G27" s="66">
        <v>249</v>
      </c>
      <c r="H27" s="67">
        <f t="shared" si="0"/>
        <v>643</v>
      </c>
      <c r="I27" s="87">
        <v>247</v>
      </c>
      <c r="J27" s="66">
        <v>89</v>
      </c>
      <c r="K27" s="67">
        <f t="shared" si="1"/>
        <v>336</v>
      </c>
      <c r="L27" s="37">
        <f t="shared" si="2"/>
        <v>-307</v>
      </c>
      <c r="M27" s="38">
        <f t="shared" si="3"/>
        <v>0.5225505443234837</v>
      </c>
      <c r="N27" s="26">
        <v>5494.7</v>
      </c>
      <c r="O27" s="88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spans="1:26" ht="30">
      <c r="A28" s="89">
        <f t="shared" si="4"/>
        <v>23</v>
      </c>
      <c r="B28" s="90" t="s">
        <v>147</v>
      </c>
      <c r="C28" s="29" t="s">
        <v>17</v>
      </c>
      <c r="D28" s="30" t="s">
        <v>148</v>
      </c>
      <c r="E28" s="51" t="s">
        <v>19</v>
      </c>
      <c r="F28" s="87">
        <v>320</v>
      </c>
      <c r="G28" s="66">
        <v>210</v>
      </c>
      <c r="H28" s="67">
        <f t="shared" si="0"/>
        <v>530</v>
      </c>
      <c r="I28" s="87">
        <v>232</v>
      </c>
      <c r="J28" s="66">
        <v>85</v>
      </c>
      <c r="K28" s="67">
        <f t="shared" si="1"/>
        <v>317</v>
      </c>
      <c r="L28" s="37">
        <f t="shared" si="2"/>
        <v>-213</v>
      </c>
      <c r="M28" s="38">
        <f t="shared" si="3"/>
        <v>0.5981132075471698</v>
      </c>
      <c r="N28" s="26">
        <v>15714.1</v>
      </c>
      <c r="O28" s="88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spans="1:26" ht="30">
      <c r="A29" s="89">
        <f t="shared" si="4"/>
        <v>24</v>
      </c>
      <c r="B29" s="90">
        <v>42875</v>
      </c>
      <c r="C29" s="29" t="s">
        <v>149</v>
      </c>
      <c r="D29" s="30" t="s">
        <v>150</v>
      </c>
      <c r="E29" s="51" t="s">
        <v>19</v>
      </c>
      <c r="F29" s="87">
        <v>0</v>
      </c>
      <c r="G29" s="66">
        <v>1100</v>
      </c>
      <c r="H29" s="67">
        <f t="shared" si="0"/>
        <v>1100</v>
      </c>
      <c r="I29" s="87">
        <v>0</v>
      </c>
      <c r="J29" s="66">
        <v>1002</v>
      </c>
      <c r="K29" s="67">
        <f t="shared" si="1"/>
        <v>1002</v>
      </c>
      <c r="L29" s="37">
        <f t="shared" si="2"/>
        <v>-98</v>
      </c>
      <c r="M29" s="38">
        <f t="shared" si="3"/>
        <v>0.9109090909090909</v>
      </c>
      <c r="N29" s="26">
        <v>0</v>
      </c>
      <c r="O29" s="88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spans="1:26" ht="30">
      <c r="A30" s="89">
        <f t="shared" si="4"/>
        <v>25</v>
      </c>
      <c r="B30" s="90">
        <v>42875</v>
      </c>
      <c r="C30" s="29" t="s">
        <v>151</v>
      </c>
      <c r="D30" s="30" t="s">
        <v>152</v>
      </c>
      <c r="E30" s="51" t="s">
        <v>19</v>
      </c>
      <c r="F30" s="87">
        <v>0</v>
      </c>
      <c r="G30" s="66">
        <v>1100</v>
      </c>
      <c r="H30" s="67">
        <f t="shared" si="0"/>
        <v>1100</v>
      </c>
      <c r="I30" s="87">
        <v>0</v>
      </c>
      <c r="J30" s="66">
        <v>1075</v>
      </c>
      <c r="K30" s="67">
        <f t="shared" si="1"/>
        <v>1075</v>
      </c>
      <c r="L30" s="37">
        <f t="shared" si="2"/>
        <v>-25</v>
      </c>
      <c r="M30" s="38">
        <f t="shared" si="3"/>
        <v>0.9772727272727273</v>
      </c>
      <c r="N30" s="26">
        <v>0</v>
      </c>
      <c r="O30" s="88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spans="1:26" ht="30">
      <c r="A31" s="89">
        <f t="shared" si="4"/>
        <v>26</v>
      </c>
      <c r="B31" s="90">
        <v>42755</v>
      </c>
      <c r="C31" s="29" t="s">
        <v>153</v>
      </c>
      <c r="D31" s="30" t="s">
        <v>154</v>
      </c>
      <c r="E31" s="51" t="s">
        <v>19</v>
      </c>
      <c r="F31" s="87">
        <v>0</v>
      </c>
      <c r="G31" s="66">
        <v>1100</v>
      </c>
      <c r="H31" s="67">
        <f t="shared" si="0"/>
        <v>1100</v>
      </c>
      <c r="I31" s="87">
        <v>0</v>
      </c>
      <c r="J31" s="66">
        <v>1051</v>
      </c>
      <c r="K31" s="67">
        <f t="shared" si="1"/>
        <v>1051</v>
      </c>
      <c r="L31" s="37">
        <f t="shared" si="2"/>
        <v>-49</v>
      </c>
      <c r="M31" s="38">
        <f t="shared" si="3"/>
        <v>0.9554545454545454</v>
      </c>
      <c r="N31" s="26">
        <v>0</v>
      </c>
      <c r="O31" s="88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spans="1:26" ht="30">
      <c r="A32" s="89">
        <f t="shared" si="4"/>
        <v>27</v>
      </c>
      <c r="B32" s="90">
        <v>42876</v>
      </c>
      <c r="C32" s="29" t="s">
        <v>155</v>
      </c>
      <c r="D32" s="30" t="s">
        <v>156</v>
      </c>
      <c r="E32" s="51" t="s">
        <v>19</v>
      </c>
      <c r="F32" s="87">
        <v>0</v>
      </c>
      <c r="G32" s="66">
        <v>1100</v>
      </c>
      <c r="H32" s="67">
        <f t="shared" si="0"/>
        <v>1100</v>
      </c>
      <c r="I32" s="87">
        <v>0</v>
      </c>
      <c r="J32" s="66">
        <v>981</v>
      </c>
      <c r="K32" s="67">
        <f t="shared" si="1"/>
        <v>981</v>
      </c>
      <c r="L32" s="37">
        <f t="shared" si="2"/>
        <v>-119</v>
      </c>
      <c r="M32" s="38">
        <f t="shared" si="3"/>
        <v>0.8918181818181818</v>
      </c>
      <c r="N32" s="26">
        <v>0</v>
      </c>
      <c r="O32" s="88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spans="1:26" ht="30">
      <c r="A33" s="89">
        <f t="shared" si="4"/>
        <v>28</v>
      </c>
      <c r="B33" s="90">
        <v>42876</v>
      </c>
      <c r="C33" s="29" t="s">
        <v>157</v>
      </c>
      <c r="D33" s="30" t="s">
        <v>158</v>
      </c>
      <c r="E33" s="51" t="s">
        <v>19</v>
      </c>
      <c r="F33" s="87">
        <v>0</v>
      </c>
      <c r="G33" s="66">
        <v>1100</v>
      </c>
      <c r="H33" s="67">
        <f t="shared" si="0"/>
        <v>1100</v>
      </c>
      <c r="I33" s="87">
        <v>0</v>
      </c>
      <c r="J33" s="66">
        <v>146</v>
      </c>
      <c r="K33" s="67">
        <f t="shared" si="1"/>
        <v>146</v>
      </c>
      <c r="L33" s="37">
        <f t="shared" si="2"/>
        <v>-954</v>
      </c>
      <c r="M33" s="38">
        <f t="shared" si="3"/>
        <v>0.13272727272727272</v>
      </c>
      <c r="N33" s="26">
        <v>0</v>
      </c>
      <c r="O33" s="88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spans="1:26" ht="30">
      <c r="A34" s="89">
        <f t="shared" si="4"/>
        <v>29</v>
      </c>
      <c r="B34" s="90">
        <v>42876</v>
      </c>
      <c r="C34" s="29" t="s">
        <v>159</v>
      </c>
      <c r="D34" s="30" t="s">
        <v>160</v>
      </c>
      <c r="E34" s="51" t="s">
        <v>19</v>
      </c>
      <c r="F34" s="87">
        <v>0</v>
      </c>
      <c r="G34" s="66">
        <v>1100</v>
      </c>
      <c r="H34" s="67">
        <f t="shared" si="0"/>
        <v>1100</v>
      </c>
      <c r="I34" s="87">
        <v>0</v>
      </c>
      <c r="J34" s="66">
        <v>556</v>
      </c>
      <c r="K34" s="67">
        <f t="shared" si="1"/>
        <v>556</v>
      </c>
      <c r="L34" s="37">
        <f t="shared" si="2"/>
        <v>-544</v>
      </c>
      <c r="M34" s="38">
        <f t="shared" si="3"/>
        <v>0.5054545454545455</v>
      </c>
      <c r="N34" s="26">
        <v>0</v>
      </c>
      <c r="O34" s="88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spans="1:26" ht="30">
      <c r="A35" s="89">
        <f t="shared" si="4"/>
        <v>30</v>
      </c>
      <c r="B35" s="90">
        <v>42876</v>
      </c>
      <c r="C35" s="29" t="s">
        <v>161</v>
      </c>
      <c r="D35" s="30" t="s">
        <v>162</v>
      </c>
      <c r="E35" s="51" t="s">
        <v>19</v>
      </c>
      <c r="F35" s="87">
        <v>0</v>
      </c>
      <c r="G35" s="66">
        <v>1100</v>
      </c>
      <c r="H35" s="67">
        <f t="shared" si="0"/>
        <v>1100</v>
      </c>
      <c r="I35" s="87">
        <v>0</v>
      </c>
      <c r="J35" s="66">
        <v>828</v>
      </c>
      <c r="K35" s="67">
        <f t="shared" si="1"/>
        <v>828</v>
      </c>
      <c r="L35" s="37">
        <f t="shared" si="2"/>
        <v>-272</v>
      </c>
      <c r="M35" s="38">
        <f t="shared" si="3"/>
        <v>0.7527272727272727</v>
      </c>
      <c r="N35" s="26">
        <v>0</v>
      </c>
      <c r="O35" s="88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26" ht="30">
      <c r="A36" s="89">
        <f t="shared" si="4"/>
        <v>31</v>
      </c>
      <c r="B36" s="90">
        <v>42876</v>
      </c>
      <c r="C36" s="29" t="s">
        <v>80</v>
      </c>
      <c r="D36" s="30" t="s">
        <v>163</v>
      </c>
      <c r="E36" s="51" t="s">
        <v>19</v>
      </c>
      <c r="F36" s="87">
        <v>0</v>
      </c>
      <c r="G36" s="66">
        <v>1100</v>
      </c>
      <c r="H36" s="67">
        <f t="shared" si="0"/>
        <v>1100</v>
      </c>
      <c r="I36" s="27">
        <v>0</v>
      </c>
      <c r="J36" s="35">
        <v>653</v>
      </c>
      <c r="K36" s="67">
        <f t="shared" si="1"/>
        <v>653</v>
      </c>
      <c r="L36" s="37">
        <f t="shared" si="2"/>
        <v>-447</v>
      </c>
      <c r="M36" s="38">
        <f t="shared" si="3"/>
        <v>0.5936363636363636</v>
      </c>
      <c r="N36" s="26">
        <v>0</v>
      </c>
      <c r="O36" s="88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</row>
    <row r="37" spans="1:26" ht="30">
      <c r="A37" s="89">
        <f t="shared" si="4"/>
        <v>32</v>
      </c>
      <c r="B37" s="90">
        <v>42879</v>
      </c>
      <c r="C37" s="29" t="s">
        <v>17</v>
      </c>
      <c r="D37" s="30" t="s">
        <v>165</v>
      </c>
      <c r="E37" s="51" t="s">
        <v>19</v>
      </c>
      <c r="F37" s="87">
        <v>157</v>
      </c>
      <c r="G37" s="66">
        <v>101</v>
      </c>
      <c r="H37" s="67">
        <f t="shared" si="0"/>
        <v>258</v>
      </c>
      <c r="I37" s="27">
        <v>139</v>
      </c>
      <c r="J37" s="35">
        <v>30</v>
      </c>
      <c r="K37" s="67">
        <f t="shared" si="1"/>
        <v>169</v>
      </c>
      <c r="L37" s="37">
        <f t="shared" si="2"/>
        <v>-89</v>
      </c>
      <c r="M37" s="38">
        <f t="shared" si="3"/>
        <v>0.6550387596899225</v>
      </c>
      <c r="N37" s="26">
        <v>2170</v>
      </c>
      <c r="O37" s="88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spans="1:26" ht="15.75">
      <c r="A38" s="89">
        <f t="shared" si="4"/>
        <v>33</v>
      </c>
      <c r="B38" s="90">
        <v>42880</v>
      </c>
      <c r="C38" s="29" t="s">
        <v>17</v>
      </c>
      <c r="D38" s="30" t="s">
        <v>166</v>
      </c>
      <c r="E38" s="51" t="s">
        <v>64</v>
      </c>
      <c r="F38" s="27">
        <v>35</v>
      </c>
      <c r="G38" s="35">
        <v>11</v>
      </c>
      <c r="H38" s="67">
        <f t="shared" si="0"/>
        <v>46</v>
      </c>
      <c r="I38" s="27">
        <v>29</v>
      </c>
      <c r="J38" s="35">
        <v>10</v>
      </c>
      <c r="K38" s="67">
        <f t="shared" si="1"/>
        <v>39</v>
      </c>
      <c r="L38" s="37">
        <f t="shared" si="2"/>
        <v>-7</v>
      </c>
      <c r="M38" s="38">
        <f t="shared" si="3"/>
        <v>0.8478260869565217</v>
      </c>
      <c r="N38" s="26">
        <v>520</v>
      </c>
      <c r="O38" s="88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30">
      <c r="A39" s="89">
        <f t="shared" si="4"/>
        <v>34</v>
      </c>
      <c r="B39" s="90" t="s">
        <v>167</v>
      </c>
      <c r="C39" s="29" t="s">
        <v>17</v>
      </c>
      <c r="D39" s="30" t="s">
        <v>168</v>
      </c>
      <c r="E39" s="51" t="s">
        <v>19</v>
      </c>
      <c r="F39" s="87">
        <v>548</v>
      </c>
      <c r="G39" s="66">
        <v>264</v>
      </c>
      <c r="H39" s="67">
        <f t="shared" si="0"/>
        <v>812</v>
      </c>
      <c r="I39" s="87">
        <v>486</v>
      </c>
      <c r="J39" s="66">
        <v>130</v>
      </c>
      <c r="K39" s="67">
        <f t="shared" si="1"/>
        <v>616</v>
      </c>
      <c r="L39" s="37">
        <f t="shared" si="2"/>
        <v>-196</v>
      </c>
      <c r="M39" s="38">
        <f t="shared" si="3"/>
        <v>0.7586206896551724</v>
      </c>
      <c r="N39" s="26">
        <v>29386.3</v>
      </c>
      <c r="O39" s="88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30">
      <c r="A40" s="89">
        <f t="shared" si="4"/>
        <v>35</v>
      </c>
      <c r="B40" s="90" t="s">
        <v>169</v>
      </c>
      <c r="C40" s="29" t="s">
        <v>46</v>
      </c>
      <c r="D40" s="30" t="s">
        <v>170</v>
      </c>
      <c r="E40" s="51" t="s">
        <v>19</v>
      </c>
      <c r="F40" s="27">
        <v>312</v>
      </c>
      <c r="G40" s="35">
        <v>513</v>
      </c>
      <c r="H40" s="67">
        <f t="shared" si="0"/>
        <v>825</v>
      </c>
      <c r="I40" s="27">
        <v>272</v>
      </c>
      <c r="J40" s="35">
        <v>401</v>
      </c>
      <c r="K40" s="67">
        <f t="shared" si="1"/>
        <v>673</v>
      </c>
      <c r="L40" s="37">
        <f t="shared" si="2"/>
        <v>-152</v>
      </c>
      <c r="M40" s="38">
        <f t="shared" si="3"/>
        <v>0.8157575757575758</v>
      </c>
      <c r="N40" s="26">
        <v>1420.7</v>
      </c>
      <c r="O40" s="88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30">
      <c r="A41" s="89">
        <f t="shared" si="4"/>
        <v>36</v>
      </c>
      <c r="B41" s="90" t="s">
        <v>169</v>
      </c>
      <c r="C41" s="29" t="s">
        <v>36</v>
      </c>
      <c r="D41" s="30" t="s">
        <v>168</v>
      </c>
      <c r="E41" s="51" t="s">
        <v>19</v>
      </c>
      <c r="F41" s="27">
        <v>848</v>
      </c>
      <c r="G41" s="35">
        <v>337</v>
      </c>
      <c r="H41" s="67">
        <f t="shared" si="0"/>
        <v>1185</v>
      </c>
      <c r="I41" s="27">
        <v>793</v>
      </c>
      <c r="J41" s="35">
        <v>186</v>
      </c>
      <c r="K41" s="67">
        <f t="shared" si="1"/>
        <v>979</v>
      </c>
      <c r="L41" s="37">
        <f t="shared" si="2"/>
        <v>-206</v>
      </c>
      <c r="M41" s="38">
        <f t="shared" si="3"/>
        <v>0.8261603375527427</v>
      </c>
      <c r="N41" s="26">
        <v>38961.73</v>
      </c>
      <c r="O41" s="88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30">
      <c r="A42" s="89">
        <f t="shared" si="4"/>
        <v>37</v>
      </c>
      <c r="B42" s="90">
        <v>42883</v>
      </c>
      <c r="C42" s="29" t="s">
        <v>46</v>
      </c>
      <c r="D42" s="30" t="s">
        <v>173</v>
      </c>
      <c r="E42" s="51" t="s">
        <v>19</v>
      </c>
      <c r="F42" s="87">
        <v>442</v>
      </c>
      <c r="G42" s="66">
        <v>204</v>
      </c>
      <c r="H42" s="67">
        <f t="shared" si="0"/>
        <v>646</v>
      </c>
      <c r="I42" s="87">
        <v>386</v>
      </c>
      <c r="J42" s="66">
        <v>110</v>
      </c>
      <c r="K42" s="67">
        <f t="shared" si="1"/>
        <v>496</v>
      </c>
      <c r="L42" s="37">
        <f t="shared" si="2"/>
        <v>-150</v>
      </c>
      <c r="M42" s="38">
        <f t="shared" si="3"/>
        <v>0.7678018575851393</v>
      </c>
      <c r="N42" s="26">
        <v>2184</v>
      </c>
      <c r="O42" s="88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30">
      <c r="A43" s="89">
        <f t="shared" si="4"/>
        <v>38</v>
      </c>
      <c r="B43" s="90" t="s">
        <v>177</v>
      </c>
      <c r="C43" s="29" t="s">
        <v>21</v>
      </c>
      <c r="D43" s="30" t="s">
        <v>178</v>
      </c>
      <c r="E43" s="51" t="s">
        <v>19</v>
      </c>
      <c r="F43" s="87">
        <v>610</v>
      </c>
      <c r="G43" s="66">
        <v>281</v>
      </c>
      <c r="H43" s="67">
        <f t="shared" si="0"/>
        <v>891</v>
      </c>
      <c r="I43" s="87">
        <v>512</v>
      </c>
      <c r="J43" s="66">
        <v>127</v>
      </c>
      <c r="K43" s="67">
        <f t="shared" si="1"/>
        <v>639</v>
      </c>
      <c r="L43" s="37">
        <f t="shared" si="2"/>
        <v>-252</v>
      </c>
      <c r="M43" s="38">
        <f t="shared" si="3"/>
        <v>0.7171717171717171</v>
      </c>
      <c r="N43" s="26">
        <v>12870</v>
      </c>
      <c r="O43" s="88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15" ht="30">
      <c r="A44" s="89">
        <f t="shared" si="4"/>
        <v>39</v>
      </c>
      <c r="B44" s="90">
        <v>42884</v>
      </c>
      <c r="C44" s="29" t="s">
        <v>80</v>
      </c>
      <c r="D44" s="30" t="s">
        <v>181</v>
      </c>
      <c r="E44" s="51" t="s">
        <v>19</v>
      </c>
      <c r="F44" s="87">
        <v>216</v>
      </c>
      <c r="G44" s="66">
        <v>336</v>
      </c>
      <c r="H44" s="67">
        <f t="shared" si="0"/>
        <v>552</v>
      </c>
      <c r="I44" s="87">
        <v>201</v>
      </c>
      <c r="J44" s="66">
        <v>205</v>
      </c>
      <c r="K44" s="67">
        <f t="shared" si="1"/>
        <v>406</v>
      </c>
      <c r="L44" s="37">
        <f t="shared" si="2"/>
        <v>-146</v>
      </c>
      <c r="M44" s="38">
        <f t="shared" si="3"/>
        <v>0.7355072463768116</v>
      </c>
      <c r="N44" s="26">
        <v>1600</v>
      </c>
      <c r="O44" s="99"/>
    </row>
    <row r="45" spans="1:15" ht="30">
      <c r="A45" s="89">
        <f t="shared" si="4"/>
        <v>40</v>
      </c>
      <c r="B45" s="90">
        <v>42885</v>
      </c>
      <c r="C45" s="29" t="s">
        <v>80</v>
      </c>
      <c r="D45" s="30" t="s">
        <v>182</v>
      </c>
      <c r="E45" s="51" t="s">
        <v>19</v>
      </c>
      <c r="F45" s="27">
        <v>162</v>
      </c>
      <c r="G45" s="35">
        <v>197</v>
      </c>
      <c r="H45" s="36">
        <f t="shared" si="0"/>
        <v>359</v>
      </c>
      <c r="I45" s="34">
        <v>133</v>
      </c>
      <c r="J45" s="35">
        <v>99</v>
      </c>
      <c r="K45" s="36">
        <f t="shared" si="1"/>
        <v>232</v>
      </c>
      <c r="L45" s="37">
        <f t="shared" si="2"/>
        <v>-127</v>
      </c>
      <c r="M45" s="38">
        <f t="shared" si="3"/>
        <v>0.6462395543175488</v>
      </c>
      <c r="N45" s="26">
        <v>1345</v>
      </c>
      <c r="O45" s="99"/>
    </row>
    <row r="46" spans="1:15" ht="30">
      <c r="A46" s="89">
        <f t="shared" si="4"/>
        <v>41</v>
      </c>
      <c r="B46" s="90">
        <v>42886</v>
      </c>
      <c r="C46" s="29" t="s">
        <v>17</v>
      </c>
      <c r="D46" s="30" t="s">
        <v>183</v>
      </c>
      <c r="E46" s="51" t="s">
        <v>19</v>
      </c>
      <c r="F46" s="27">
        <v>227</v>
      </c>
      <c r="G46" s="35">
        <v>78</v>
      </c>
      <c r="H46" s="36">
        <f t="shared" si="0"/>
        <v>305</v>
      </c>
      <c r="I46" s="34">
        <v>204</v>
      </c>
      <c r="J46" s="35">
        <v>35</v>
      </c>
      <c r="K46" s="36">
        <f t="shared" si="1"/>
        <v>239</v>
      </c>
      <c r="L46" s="37">
        <f t="shared" si="2"/>
        <v>-66</v>
      </c>
      <c r="M46" s="38">
        <f t="shared" si="3"/>
        <v>0.7836065573770492</v>
      </c>
      <c r="N46" s="26">
        <v>3540</v>
      </c>
      <c r="O46" s="99"/>
    </row>
    <row r="47" spans="1:15" ht="15.75" customHeight="1">
      <c r="A47" s="170" t="s">
        <v>13</v>
      </c>
      <c r="B47" s="171"/>
      <c r="C47" s="171"/>
      <c r="D47" s="171"/>
      <c r="E47" s="172"/>
      <c r="F47" s="39">
        <f aca="true" t="shared" si="5" ref="F47:K47">SUM(F6:F46)</f>
        <v>12483</v>
      </c>
      <c r="G47" s="40">
        <f t="shared" si="5"/>
        <v>16451</v>
      </c>
      <c r="H47" s="41">
        <f t="shared" si="5"/>
        <v>28934</v>
      </c>
      <c r="I47" s="40">
        <f t="shared" si="5"/>
        <v>10593</v>
      </c>
      <c r="J47" s="40">
        <f t="shared" si="5"/>
        <v>10221</v>
      </c>
      <c r="K47" s="41">
        <f t="shared" si="5"/>
        <v>20814</v>
      </c>
      <c r="L47" s="54">
        <f t="shared" si="2"/>
        <v>-8120</v>
      </c>
      <c r="M47" s="44">
        <f t="shared" si="3"/>
        <v>0.7193613050390544</v>
      </c>
      <c r="N47" s="74">
        <f>SUM(N6:N46)</f>
        <v>308055.96</v>
      </c>
      <c r="O47" s="104"/>
    </row>
    <row r="50" ht="17.25">
      <c r="B50" s="46" t="s">
        <v>23</v>
      </c>
    </row>
  </sheetData>
  <sheetProtection/>
  <mergeCells count="5">
    <mergeCell ref="A1:M1"/>
    <mergeCell ref="F4:H4"/>
    <mergeCell ref="I4:K4"/>
    <mergeCell ref="A47:E47"/>
    <mergeCell ref="N4:N5"/>
  </mergeCells>
  <printOptions/>
  <pageMargins left="0.511811024" right="0.511811024" top="0.43" bottom="0.42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5.28125" style="0" customWidth="1"/>
    <col min="2" max="2" width="10.7109375" style="0" customWidth="1"/>
    <col min="3" max="3" width="9.28125" style="0" customWidth="1"/>
    <col min="4" max="4" width="35.57421875" style="0" customWidth="1"/>
    <col min="5" max="5" width="21.7109375" style="0" customWidth="1"/>
    <col min="6" max="11" width="8.7109375" style="0" customWidth="1"/>
    <col min="12" max="12" width="11.57421875" style="0" customWidth="1"/>
    <col min="13" max="13" width="23.57421875" style="0" customWidth="1"/>
    <col min="14" max="14" width="18.421875" style="0" customWidth="1"/>
    <col min="15" max="15" width="6.140625" style="0" customWidth="1"/>
    <col min="16" max="16" width="14.28125" style="0" customWidth="1"/>
    <col min="17" max="26" width="8.7109375" style="0" customWidth="1"/>
  </cols>
  <sheetData>
    <row r="1" spans="1:15" ht="23.25">
      <c r="A1" s="164" t="s">
        <v>194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O1" s="80"/>
    </row>
    <row r="4" spans="1:26" ht="17.25">
      <c r="A4" s="56"/>
      <c r="B4" s="1"/>
      <c r="C4" s="1"/>
      <c r="D4" s="1"/>
      <c r="E4" s="2"/>
      <c r="F4" s="169" t="s">
        <v>1</v>
      </c>
      <c r="G4" s="167"/>
      <c r="H4" s="168"/>
      <c r="I4" s="169" t="s">
        <v>2</v>
      </c>
      <c r="J4" s="167"/>
      <c r="K4" s="168"/>
      <c r="L4" s="4" t="s">
        <v>3</v>
      </c>
      <c r="M4" s="3" t="s">
        <v>4</v>
      </c>
      <c r="N4" s="173" t="s">
        <v>5</v>
      </c>
      <c r="O4" s="81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15.75">
      <c r="A5" s="6" t="s">
        <v>6</v>
      </c>
      <c r="B5" s="130" t="s">
        <v>7</v>
      </c>
      <c r="C5" s="131" t="s">
        <v>8</v>
      </c>
      <c r="D5" s="131" t="s">
        <v>9</v>
      </c>
      <c r="E5" s="132" t="s">
        <v>10</v>
      </c>
      <c r="F5" s="9" t="s">
        <v>11</v>
      </c>
      <c r="G5" s="10" t="s">
        <v>12</v>
      </c>
      <c r="H5" s="11" t="s">
        <v>13</v>
      </c>
      <c r="I5" s="9" t="s">
        <v>11</v>
      </c>
      <c r="J5" s="10" t="s">
        <v>12</v>
      </c>
      <c r="K5" s="11" t="s">
        <v>13</v>
      </c>
      <c r="L5" s="12" t="s">
        <v>14</v>
      </c>
      <c r="M5" s="82" t="s">
        <v>15</v>
      </c>
      <c r="N5" s="174"/>
      <c r="O5" s="83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15" ht="30">
      <c r="A6" s="14">
        <v>1</v>
      </c>
      <c r="B6" s="86">
        <v>42888</v>
      </c>
      <c r="C6" s="16" t="s">
        <v>17</v>
      </c>
      <c r="D6" s="48" t="s">
        <v>195</v>
      </c>
      <c r="E6" s="61" t="s">
        <v>19</v>
      </c>
      <c r="F6" s="14">
        <v>196</v>
      </c>
      <c r="G6" s="22">
        <v>384</v>
      </c>
      <c r="H6" s="23">
        <f aca="true" t="shared" si="0" ref="H6:H41">F6+G6</f>
        <v>580</v>
      </c>
      <c r="I6" s="14">
        <v>196</v>
      </c>
      <c r="J6" s="22">
        <v>185</v>
      </c>
      <c r="K6" s="23">
        <f aca="true" t="shared" si="1" ref="K6:K41">I6+J6</f>
        <v>381</v>
      </c>
      <c r="L6" s="24">
        <f aca="true" t="shared" si="2" ref="L6:L42">K6-H6</f>
        <v>-199</v>
      </c>
      <c r="M6" s="133">
        <f aca="true" t="shared" si="3" ref="M6:M42">K6/H6</f>
        <v>0.656896551724138</v>
      </c>
      <c r="N6" s="26">
        <v>9249.4</v>
      </c>
      <c r="O6" s="99"/>
    </row>
    <row r="7" spans="1:15" ht="30">
      <c r="A7" s="27">
        <f aca="true" t="shared" si="4" ref="A7:A41">A6+1</f>
        <v>2</v>
      </c>
      <c r="B7" s="90">
        <v>42889</v>
      </c>
      <c r="C7" s="29" t="s">
        <v>46</v>
      </c>
      <c r="D7" s="50" t="s">
        <v>196</v>
      </c>
      <c r="E7" s="68" t="s">
        <v>19</v>
      </c>
      <c r="F7" s="27">
        <v>327</v>
      </c>
      <c r="G7" s="35">
        <v>136</v>
      </c>
      <c r="H7" s="36">
        <f t="shared" si="0"/>
        <v>463</v>
      </c>
      <c r="I7" s="27">
        <v>307</v>
      </c>
      <c r="J7" s="35">
        <v>57</v>
      </c>
      <c r="K7" s="36">
        <f t="shared" si="1"/>
        <v>364</v>
      </c>
      <c r="L7" s="37">
        <f t="shared" si="2"/>
        <v>-99</v>
      </c>
      <c r="M7" s="134">
        <f t="shared" si="3"/>
        <v>0.7861771058315334</v>
      </c>
      <c r="N7" s="26">
        <v>6150</v>
      </c>
      <c r="O7" s="99"/>
    </row>
    <row r="8" spans="1:15" ht="30">
      <c r="A8" s="27">
        <f t="shared" si="4"/>
        <v>3</v>
      </c>
      <c r="B8" s="90">
        <v>42889</v>
      </c>
      <c r="C8" s="29" t="s">
        <v>197</v>
      </c>
      <c r="D8" s="50" t="s">
        <v>195</v>
      </c>
      <c r="E8" s="68" t="s">
        <v>19</v>
      </c>
      <c r="F8" s="27">
        <v>468</v>
      </c>
      <c r="G8" s="35">
        <v>454</v>
      </c>
      <c r="H8" s="36">
        <f t="shared" si="0"/>
        <v>922</v>
      </c>
      <c r="I8" s="27">
        <v>395</v>
      </c>
      <c r="J8" s="35">
        <v>223</v>
      </c>
      <c r="K8" s="36">
        <f t="shared" si="1"/>
        <v>618</v>
      </c>
      <c r="L8" s="37">
        <f t="shared" si="2"/>
        <v>-304</v>
      </c>
      <c r="M8" s="134">
        <f t="shared" si="3"/>
        <v>0.6702819956616052</v>
      </c>
      <c r="N8" s="26">
        <v>20776.6</v>
      </c>
      <c r="O8" s="99"/>
    </row>
    <row r="9" spans="1:15" ht="30">
      <c r="A9" s="27">
        <f t="shared" si="4"/>
        <v>4</v>
      </c>
      <c r="B9" s="90">
        <v>42890</v>
      </c>
      <c r="C9" s="29" t="s">
        <v>46</v>
      </c>
      <c r="D9" s="50" t="s">
        <v>198</v>
      </c>
      <c r="E9" s="68" t="s">
        <v>19</v>
      </c>
      <c r="F9" s="27">
        <v>813</v>
      </c>
      <c r="G9" s="35">
        <v>411</v>
      </c>
      <c r="H9" s="36">
        <f t="shared" si="0"/>
        <v>1224</v>
      </c>
      <c r="I9" s="27">
        <v>699</v>
      </c>
      <c r="J9" s="35">
        <v>284</v>
      </c>
      <c r="K9" s="36">
        <f t="shared" si="1"/>
        <v>983</v>
      </c>
      <c r="L9" s="37">
        <f t="shared" si="2"/>
        <v>-241</v>
      </c>
      <c r="M9" s="134">
        <f t="shared" si="3"/>
        <v>0.8031045751633987</v>
      </c>
      <c r="N9" s="26">
        <v>6380</v>
      </c>
      <c r="O9" s="99"/>
    </row>
    <row r="10" spans="1:15" ht="30">
      <c r="A10" s="27">
        <f t="shared" si="4"/>
        <v>5</v>
      </c>
      <c r="B10" s="90">
        <v>42891</v>
      </c>
      <c r="C10" s="29" t="s">
        <v>80</v>
      </c>
      <c r="D10" s="50" t="s">
        <v>199</v>
      </c>
      <c r="E10" s="68" t="s">
        <v>19</v>
      </c>
      <c r="F10" s="27">
        <v>107</v>
      </c>
      <c r="G10" s="35">
        <v>48</v>
      </c>
      <c r="H10" s="36">
        <f t="shared" si="0"/>
        <v>155</v>
      </c>
      <c r="I10" s="27">
        <v>103</v>
      </c>
      <c r="J10" s="35">
        <v>14</v>
      </c>
      <c r="K10" s="36">
        <f t="shared" si="1"/>
        <v>117</v>
      </c>
      <c r="L10" s="37">
        <f t="shared" si="2"/>
        <v>-38</v>
      </c>
      <c r="M10" s="134">
        <f t="shared" si="3"/>
        <v>0.7548387096774194</v>
      </c>
      <c r="N10" s="26">
        <v>880</v>
      </c>
      <c r="O10" s="99"/>
    </row>
    <row r="11" spans="1:15" ht="30">
      <c r="A11" s="27">
        <f t="shared" si="4"/>
        <v>6</v>
      </c>
      <c r="B11" s="90">
        <v>42892</v>
      </c>
      <c r="C11" s="29" t="s">
        <v>80</v>
      </c>
      <c r="D11" s="50" t="s">
        <v>200</v>
      </c>
      <c r="E11" s="68" t="s">
        <v>19</v>
      </c>
      <c r="F11" s="27">
        <v>146</v>
      </c>
      <c r="G11" s="35">
        <v>59</v>
      </c>
      <c r="H11" s="36">
        <f t="shared" si="0"/>
        <v>205</v>
      </c>
      <c r="I11" s="27">
        <v>123</v>
      </c>
      <c r="J11" s="35">
        <v>25</v>
      </c>
      <c r="K11" s="36">
        <f t="shared" si="1"/>
        <v>148</v>
      </c>
      <c r="L11" s="37">
        <f t="shared" si="2"/>
        <v>-57</v>
      </c>
      <c r="M11" s="134">
        <f t="shared" si="3"/>
        <v>0.7219512195121951</v>
      </c>
      <c r="N11" s="26">
        <v>1165</v>
      </c>
      <c r="O11" s="99"/>
    </row>
    <row r="12" spans="1:15" ht="30">
      <c r="A12" s="27">
        <f t="shared" si="4"/>
        <v>7</v>
      </c>
      <c r="B12" s="90">
        <v>42893</v>
      </c>
      <c r="C12" s="29" t="s">
        <v>17</v>
      </c>
      <c r="D12" s="50" t="s">
        <v>201</v>
      </c>
      <c r="E12" s="68" t="s">
        <v>19</v>
      </c>
      <c r="F12" s="27">
        <v>179</v>
      </c>
      <c r="G12" s="35">
        <v>282</v>
      </c>
      <c r="H12" s="36">
        <f t="shared" si="0"/>
        <v>461</v>
      </c>
      <c r="I12" s="27">
        <v>161</v>
      </c>
      <c r="J12" s="35">
        <v>114</v>
      </c>
      <c r="K12" s="36">
        <f t="shared" si="1"/>
        <v>275</v>
      </c>
      <c r="L12" s="37">
        <f t="shared" si="2"/>
        <v>-186</v>
      </c>
      <c r="M12" s="134">
        <f t="shared" si="3"/>
        <v>0.596529284164859</v>
      </c>
      <c r="N12" s="26">
        <v>2770</v>
      </c>
      <c r="O12" s="99"/>
    </row>
    <row r="13" spans="1:15" ht="15">
      <c r="A13" s="27">
        <f t="shared" si="4"/>
        <v>8</v>
      </c>
      <c r="B13" s="90">
        <v>42894</v>
      </c>
      <c r="C13" s="29" t="s">
        <v>17</v>
      </c>
      <c r="D13" s="50" t="s">
        <v>202</v>
      </c>
      <c r="E13" s="68" t="s">
        <v>64</v>
      </c>
      <c r="F13" s="27">
        <v>25</v>
      </c>
      <c r="G13" s="35">
        <v>36</v>
      </c>
      <c r="H13" s="36">
        <f t="shared" si="0"/>
        <v>61</v>
      </c>
      <c r="I13" s="27">
        <v>24</v>
      </c>
      <c r="J13" s="35">
        <v>22</v>
      </c>
      <c r="K13" s="36">
        <f t="shared" si="1"/>
        <v>46</v>
      </c>
      <c r="L13" s="37">
        <f t="shared" si="2"/>
        <v>-15</v>
      </c>
      <c r="M13" s="134">
        <f t="shared" si="3"/>
        <v>0.7540983606557377</v>
      </c>
      <c r="N13" s="26">
        <v>320</v>
      </c>
      <c r="O13" s="99"/>
    </row>
    <row r="14" spans="1:15" ht="30">
      <c r="A14" s="27">
        <f t="shared" si="4"/>
        <v>9</v>
      </c>
      <c r="B14" s="90">
        <v>42895</v>
      </c>
      <c r="C14" s="29" t="s">
        <v>17</v>
      </c>
      <c r="D14" s="50" t="s">
        <v>203</v>
      </c>
      <c r="E14" s="68" t="s">
        <v>19</v>
      </c>
      <c r="F14" s="27">
        <v>263</v>
      </c>
      <c r="G14" s="35">
        <v>253</v>
      </c>
      <c r="H14" s="36">
        <f t="shared" si="0"/>
        <v>516</v>
      </c>
      <c r="I14" s="27">
        <v>217</v>
      </c>
      <c r="J14" s="35">
        <v>121</v>
      </c>
      <c r="K14" s="36">
        <f t="shared" si="1"/>
        <v>338</v>
      </c>
      <c r="L14" s="37">
        <f t="shared" si="2"/>
        <v>-178</v>
      </c>
      <c r="M14" s="134">
        <f t="shared" si="3"/>
        <v>0.6550387596899225</v>
      </c>
      <c r="N14" s="26">
        <v>11885.1</v>
      </c>
      <c r="O14" s="99"/>
    </row>
    <row r="15" spans="1:15" ht="30">
      <c r="A15" s="27">
        <f t="shared" si="4"/>
        <v>10</v>
      </c>
      <c r="B15" s="90">
        <v>42896</v>
      </c>
      <c r="C15" s="29" t="s">
        <v>46</v>
      </c>
      <c r="D15" s="50" t="s">
        <v>204</v>
      </c>
      <c r="E15" s="68" t="s">
        <v>19</v>
      </c>
      <c r="F15" s="27">
        <v>434</v>
      </c>
      <c r="G15" s="35">
        <v>342</v>
      </c>
      <c r="H15" s="36">
        <f t="shared" si="0"/>
        <v>776</v>
      </c>
      <c r="I15" s="27">
        <v>388</v>
      </c>
      <c r="J15" s="35">
        <v>214</v>
      </c>
      <c r="K15" s="36">
        <f t="shared" si="1"/>
        <v>602</v>
      </c>
      <c r="L15" s="37">
        <f t="shared" si="2"/>
        <v>-174</v>
      </c>
      <c r="M15" s="134">
        <f t="shared" si="3"/>
        <v>0.7757731958762887</v>
      </c>
      <c r="N15" s="26">
        <v>9694.7</v>
      </c>
      <c r="O15" s="99"/>
    </row>
    <row r="16" spans="1:15" ht="30">
      <c r="A16" s="27">
        <f t="shared" si="4"/>
        <v>11</v>
      </c>
      <c r="B16" s="90">
        <v>42896</v>
      </c>
      <c r="C16" s="29" t="s">
        <v>36</v>
      </c>
      <c r="D16" s="50" t="s">
        <v>203</v>
      </c>
      <c r="E16" s="68" t="s">
        <v>19</v>
      </c>
      <c r="F16" s="27">
        <v>327</v>
      </c>
      <c r="G16" s="35">
        <v>270</v>
      </c>
      <c r="H16" s="36">
        <f t="shared" si="0"/>
        <v>597</v>
      </c>
      <c r="I16" s="27">
        <v>282</v>
      </c>
      <c r="J16" s="35">
        <v>153</v>
      </c>
      <c r="K16" s="36">
        <f t="shared" si="1"/>
        <v>435</v>
      </c>
      <c r="L16" s="37">
        <f t="shared" si="2"/>
        <v>-162</v>
      </c>
      <c r="M16" s="134">
        <f t="shared" si="3"/>
        <v>0.7286432160804021</v>
      </c>
      <c r="N16" s="26">
        <v>14976.43</v>
      </c>
      <c r="O16" s="99"/>
    </row>
    <row r="17" spans="1:15" ht="30">
      <c r="A17" s="27">
        <f t="shared" si="4"/>
        <v>12</v>
      </c>
      <c r="B17" s="90">
        <v>42897</v>
      </c>
      <c r="C17" s="29" t="s">
        <v>46</v>
      </c>
      <c r="D17" s="50" t="s">
        <v>205</v>
      </c>
      <c r="E17" s="68" t="s">
        <v>19</v>
      </c>
      <c r="F17" s="27">
        <v>780</v>
      </c>
      <c r="G17" s="35">
        <v>176</v>
      </c>
      <c r="H17" s="36">
        <f t="shared" si="0"/>
        <v>956</v>
      </c>
      <c r="I17" s="27">
        <v>637</v>
      </c>
      <c r="J17" s="35">
        <v>116</v>
      </c>
      <c r="K17" s="36">
        <f t="shared" si="1"/>
        <v>753</v>
      </c>
      <c r="L17" s="37">
        <f t="shared" si="2"/>
        <v>-203</v>
      </c>
      <c r="M17" s="134">
        <f t="shared" si="3"/>
        <v>0.7876569037656904</v>
      </c>
      <c r="N17" s="26">
        <v>3001.7</v>
      </c>
      <c r="O17" s="99"/>
    </row>
    <row r="18" spans="1:15" ht="30">
      <c r="A18" s="27">
        <f t="shared" si="4"/>
        <v>13</v>
      </c>
      <c r="B18" s="90">
        <v>42897</v>
      </c>
      <c r="C18" s="29" t="s">
        <v>21</v>
      </c>
      <c r="D18" s="50" t="s">
        <v>206</v>
      </c>
      <c r="E18" s="68" t="s">
        <v>19</v>
      </c>
      <c r="F18" s="27">
        <v>886</v>
      </c>
      <c r="G18" s="35">
        <v>480</v>
      </c>
      <c r="H18" s="36">
        <f t="shared" si="0"/>
        <v>1366</v>
      </c>
      <c r="I18" s="27">
        <v>794</v>
      </c>
      <c r="J18" s="35">
        <v>307</v>
      </c>
      <c r="K18" s="36">
        <f t="shared" si="1"/>
        <v>1101</v>
      </c>
      <c r="L18" s="37">
        <f t="shared" si="2"/>
        <v>-265</v>
      </c>
      <c r="M18" s="134">
        <f t="shared" si="3"/>
        <v>0.8060029282576867</v>
      </c>
      <c r="N18" s="26">
        <v>24907.5</v>
      </c>
      <c r="O18" s="99"/>
    </row>
    <row r="19" spans="1:15" ht="30">
      <c r="A19" s="27">
        <f t="shared" si="4"/>
        <v>14</v>
      </c>
      <c r="B19" s="90">
        <v>42898</v>
      </c>
      <c r="C19" s="29" t="s">
        <v>80</v>
      </c>
      <c r="D19" s="50" t="s">
        <v>207</v>
      </c>
      <c r="E19" s="68" t="s">
        <v>19</v>
      </c>
      <c r="F19" s="27">
        <v>238</v>
      </c>
      <c r="G19" s="35">
        <v>71</v>
      </c>
      <c r="H19" s="36">
        <f t="shared" si="0"/>
        <v>309</v>
      </c>
      <c r="I19" s="27">
        <v>209</v>
      </c>
      <c r="J19" s="35">
        <v>38</v>
      </c>
      <c r="K19" s="36">
        <f t="shared" si="1"/>
        <v>247</v>
      </c>
      <c r="L19" s="37">
        <f t="shared" si="2"/>
        <v>-62</v>
      </c>
      <c r="M19" s="134">
        <f t="shared" si="3"/>
        <v>0.7993527508090615</v>
      </c>
      <c r="N19" s="26">
        <v>1920</v>
      </c>
      <c r="O19" s="99"/>
    </row>
    <row r="20" spans="1:15" ht="30">
      <c r="A20" s="27">
        <f t="shared" si="4"/>
        <v>15</v>
      </c>
      <c r="B20" s="90">
        <v>42899</v>
      </c>
      <c r="C20" s="29" t="s">
        <v>80</v>
      </c>
      <c r="D20" s="50" t="s">
        <v>208</v>
      </c>
      <c r="E20" s="68" t="s">
        <v>19</v>
      </c>
      <c r="F20" s="27">
        <v>127</v>
      </c>
      <c r="G20" s="35">
        <v>68</v>
      </c>
      <c r="H20" s="36">
        <f t="shared" si="0"/>
        <v>195</v>
      </c>
      <c r="I20" s="27">
        <v>117</v>
      </c>
      <c r="J20" s="35">
        <v>50</v>
      </c>
      <c r="K20" s="36">
        <f t="shared" si="1"/>
        <v>167</v>
      </c>
      <c r="L20" s="37">
        <f t="shared" si="2"/>
        <v>-28</v>
      </c>
      <c r="M20" s="134">
        <f t="shared" si="3"/>
        <v>0.8564102564102564</v>
      </c>
      <c r="N20" s="26">
        <v>945</v>
      </c>
      <c r="O20" s="99"/>
    </row>
    <row r="21" spans="1:15" ht="15">
      <c r="A21" s="27">
        <f t="shared" si="4"/>
        <v>16</v>
      </c>
      <c r="B21" s="90">
        <v>42899</v>
      </c>
      <c r="C21" s="29" t="s">
        <v>17</v>
      </c>
      <c r="D21" s="50" t="s">
        <v>209</v>
      </c>
      <c r="E21" s="68" t="s">
        <v>64</v>
      </c>
      <c r="F21" s="27">
        <v>48</v>
      </c>
      <c r="G21" s="35">
        <v>91</v>
      </c>
      <c r="H21" s="36">
        <f t="shared" si="0"/>
        <v>139</v>
      </c>
      <c r="I21" s="27">
        <v>40</v>
      </c>
      <c r="J21" s="35">
        <v>66</v>
      </c>
      <c r="K21" s="36">
        <f t="shared" si="1"/>
        <v>106</v>
      </c>
      <c r="L21" s="37">
        <f t="shared" si="2"/>
        <v>-33</v>
      </c>
      <c r="M21" s="134">
        <f t="shared" si="3"/>
        <v>0.762589928057554</v>
      </c>
      <c r="N21" s="26">
        <v>720</v>
      </c>
      <c r="O21" s="99"/>
    </row>
    <row r="22" spans="1:15" ht="30">
      <c r="A22" s="27">
        <f t="shared" si="4"/>
        <v>17</v>
      </c>
      <c r="B22" s="90">
        <v>42900</v>
      </c>
      <c r="C22" s="29" t="s">
        <v>17</v>
      </c>
      <c r="D22" s="50" t="s">
        <v>210</v>
      </c>
      <c r="E22" s="68" t="s">
        <v>19</v>
      </c>
      <c r="F22" s="27">
        <v>389</v>
      </c>
      <c r="G22" s="35">
        <v>63</v>
      </c>
      <c r="H22" s="36">
        <f t="shared" si="0"/>
        <v>452</v>
      </c>
      <c r="I22" s="27">
        <v>359</v>
      </c>
      <c r="J22" s="35">
        <v>31</v>
      </c>
      <c r="K22" s="36">
        <f t="shared" si="1"/>
        <v>390</v>
      </c>
      <c r="L22" s="37">
        <f t="shared" si="2"/>
        <v>-62</v>
      </c>
      <c r="M22" s="134">
        <f t="shared" si="3"/>
        <v>0.8628318584070797</v>
      </c>
      <c r="N22" s="26">
        <v>5450</v>
      </c>
      <c r="O22" s="99"/>
    </row>
    <row r="23" spans="1:15" ht="30">
      <c r="A23" s="27">
        <f t="shared" si="4"/>
        <v>18</v>
      </c>
      <c r="B23" s="90">
        <v>42902</v>
      </c>
      <c r="C23" s="29" t="s">
        <v>17</v>
      </c>
      <c r="D23" s="50" t="s">
        <v>211</v>
      </c>
      <c r="E23" s="68" t="s">
        <v>19</v>
      </c>
      <c r="F23" s="27">
        <v>508</v>
      </c>
      <c r="G23" s="35">
        <v>941</v>
      </c>
      <c r="H23" s="36">
        <f t="shared" si="0"/>
        <v>1449</v>
      </c>
      <c r="I23" s="27">
        <v>403</v>
      </c>
      <c r="J23" s="35">
        <v>703</v>
      </c>
      <c r="K23" s="36">
        <f t="shared" si="1"/>
        <v>1106</v>
      </c>
      <c r="L23" s="37">
        <f t="shared" si="2"/>
        <v>-343</v>
      </c>
      <c r="M23" s="134">
        <f t="shared" si="3"/>
        <v>0.7632850241545893</v>
      </c>
      <c r="N23" s="26">
        <v>12159.7</v>
      </c>
      <c r="O23" s="99"/>
    </row>
    <row r="24" spans="1:15" ht="30">
      <c r="A24" s="27">
        <f t="shared" si="4"/>
        <v>19</v>
      </c>
      <c r="B24" s="90">
        <v>42903</v>
      </c>
      <c r="C24" s="29" t="s">
        <v>46</v>
      </c>
      <c r="D24" s="50" t="s">
        <v>212</v>
      </c>
      <c r="E24" s="68" t="s">
        <v>19</v>
      </c>
      <c r="F24" s="27">
        <v>735</v>
      </c>
      <c r="G24" s="35">
        <v>238</v>
      </c>
      <c r="H24" s="36">
        <f t="shared" si="0"/>
        <v>973</v>
      </c>
      <c r="I24" s="27">
        <v>613</v>
      </c>
      <c r="J24" s="35">
        <v>166</v>
      </c>
      <c r="K24" s="36">
        <f t="shared" si="1"/>
        <v>779</v>
      </c>
      <c r="L24" s="37">
        <f t="shared" si="2"/>
        <v>-194</v>
      </c>
      <c r="M24" s="134">
        <f t="shared" si="3"/>
        <v>0.8006166495375129</v>
      </c>
      <c r="N24" s="26">
        <v>16159.7</v>
      </c>
      <c r="O24" s="99"/>
    </row>
    <row r="25" spans="1:15" ht="30">
      <c r="A25" s="27">
        <f t="shared" si="4"/>
        <v>20</v>
      </c>
      <c r="B25" s="90">
        <v>42903</v>
      </c>
      <c r="C25" s="29" t="s">
        <v>17</v>
      </c>
      <c r="D25" s="50" t="s">
        <v>211</v>
      </c>
      <c r="E25" s="68" t="s">
        <v>19</v>
      </c>
      <c r="F25" s="27">
        <v>757</v>
      </c>
      <c r="G25" s="35">
        <v>357</v>
      </c>
      <c r="H25" s="36">
        <f t="shared" si="0"/>
        <v>1114</v>
      </c>
      <c r="I25" s="27">
        <v>734</v>
      </c>
      <c r="J25" s="35">
        <v>245</v>
      </c>
      <c r="K25" s="36">
        <f t="shared" si="1"/>
        <v>979</v>
      </c>
      <c r="L25" s="37">
        <f t="shared" si="2"/>
        <v>-135</v>
      </c>
      <c r="M25" s="134">
        <f t="shared" si="3"/>
        <v>0.8788150807899462</v>
      </c>
      <c r="N25" s="26">
        <v>25379.7</v>
      </c>
      <c r="O25" s="99"/>
    </row>
    <row r="26" spans="1:15" ht="30">
      <c r="A26" s="27">
        <f t="shared" si="4"/>
        <v>21</v>
      </c>
      <c r="B26" s="90">
        <v>42904</v>
      </c>
      <c r="C26" s="29" t="s">
        <v>46</v>
      </c>
      <c r="D26" s="50" t="s">
        <v>213</v>
      </c>
      <c r="E26" s="68" t="s">
        <v>19</v>
      </c>
      <c r="F26" s="27">
        <v>685</v>
      </c>
      <c r="G26" s="35">
        <v>160</v>
      </c>
      <c r="H26" s="36">
        <f t="shared" si="0"/>
        <v>845</v>
      </c>
      <c r="I26" s="27">
        <v>540</v>
      </c>
      <c r="J26" s="35">
        <v>59</v>
      </c>
      <c r="K26" s="36">
        <f t="shared" si="1"/>
        <v>599</v>
      </c>
      <c r="L26" s="37">
        <f t="shared" si="2"/>
        <v>-246</v>
      </c>
      <c r="M26" s="134">
        <f t="shared" si="3"/>
        <v>0.7088757396449704</v>
      </c>
      <c r="N26" s="26">
        <v>2925</v>
      </c>
      <c r="O26" s="99"/>
    </row>
    <row r="27" spans="1:15" ht="30">
      <c r="A27" s="27">
        <f t="shared" si="4"/>
        <v>22</v>
      </c>
      <c r="B27" s="90">
        <v>42904</v>
      </c>
      <c r="C27" s="29" t="s">
        <v>21</v>
      </c>
      <c r="D27" s="50" t="s">
        <v>211</v>
      </c>
      <c r="E27" s="68" t="s">
        <v>19</v>
      </c>
      <c r="F27" s="27">
        <v>426</v>
      </c>
      <c r="G27" s="35">
        <v>255</v>
      </c>
      <c r="H27" s="36">
        <f t="shared" si="0"/>
        <v>681</v>
      </c>
      <c r="I27" s="27">
        <v>405</v>
      </c>
      <c r="J27" s="35">
        <v>195</v>
      </c>
      <c r="K27" s="36">
        <f t="shared" si="1"/>
        <v>600</v>
      </c>
      <c r="L27" s="37">
        <f t="shared" si="2"/>
        <v>-81</v>
      </c>
      <c r="M27" s="134">
        <f t="shared" si="3"/>
        <v>0.8810572687224669</v>
      </c>
      <c r="N27" s="26">
        <v>14205</v>
      </c>
      <c r="O27" s="99"/>
    </row>
    <row r="28" spans="1:15" ht="30">
      <c r="A28" s="27">
        <f t="shared" si="4"/>
        <v>23</v>
      </c>
      <c r="B28" s="90">
        <v>42905</v>
      </c>
      <c r="C28" s="29" t="s">
        <v>214</v>
      </c>
      <c r="D28" s="50" t="s">
        <v>215</v>
      </c>
      <c r="E28" s="68" t="s">
        <v>19</v>
      </c>
      <c r="F28" s="27">
        <v>0</v>
      </c>
      <c r="G28" s="35">
        <v>531</v>
      </c>
      <c r="H28" s="36">
        <f t="shared" si="0"/>
        <v>531</v>
      </c>
      <c r="I28" s="27">
        <v>0</v>
      </c>
      <c r="J28" s="35">
        <v>581</v>
      </c>
      <c r="K28" s="36">
        <f t="shared" si="1"/>
        <v>581</v>
      </c>
      <c r="L28" s="135">
        <f t="shared" si="2"/>
        <v>50</v>
      </c>
      <c r="M28" s="134">
        <f t="shared" si="3"/>
        <v>1.0941619585687383</v>
      </c>
      <c r="N28" s="26">
        <v>0</v>
      </c>
      <c r="O28" s="99"/>
    </row>
    <row r="29" spans="1:15" ht="30">
      <c r="A29" s="27">
        <f t="shared" si="4"/>
        <v>24</v>
      </c>
      <c r="B29" s="90">
        <v>42906</v>
      </c>
      <c r="C29" s="29" t="s">
        <v>60</v>
      </c>
      <c r="D29" s="50" t="s">
        <v>211</v>
      </c>
      <c r="E29" s="68" t="s">
        <v>19</v>
      </c>
      <c r="F29" s="27">
        <v>169</v>
      </c>
      <c r="G29" s="35">
        <v>264</v>
      </c>
      <c r="H29" s="36">
        <f t="shared" si="0"/>
        <v>433</v>
      </c>
      <c r="I29" s="27">
        <v>157</v>
      </c>
      <c r="J29" s="35">
        <v>195</v>
      </c>
      <c r="K29" s="36">
        <f t="shared" si="1"/>
        <v>352</v>
      </c>
      <c r="L29" s="37">
        <f t="shared" si="2"/>
        <v>-81</v>
      </c>
      <c r="M29" s="134">
        <f t="shared" si="3"/>
        <v>0.812933025404157</v>
      </c>
      <c r="N29" s="26">
        <v>3105</v>
      </c>
      <c r="O29" s="99"/>
    </row>
    <row r="30" spans="1:15" ht="30">
      <c r="A30" s="27">
        <f t="shared" si="4"/>
        <v>25</v>
      </c>
      <c r="B30" s="90">
        <v>42907</v>
      </c>
      <c r="C30" s="29" t="s">
        <v>17</v>
      </c>
      <c r="D30" s="50" t="s">
        <v>211</v>
      </c>
      <c r="E30" s="68" t="s">
        <v>19</v>
      </c>
      <c r="F30" s="27">
        <v>313</v>
      </c>
      <c r="G30" s="35">
        <v>386</v>
      </c>
      <c r="H30" s="36">
        <f t="shared" si="0"/>
        <v>699</v>
      </c>
      <c r="I30" s="27">
        <v>298</v>
      </c>
      <c r="J30" s="35">
        <v>282</v>
      </c>
      <c r="K30" s="36">
        <f t="shared" si="1"/>
        <v>580</v>
      </c>
      <c r="L30" s="37">
        <f t="shared" si="2"/>
        <v>-119</v>
      </c>
      <c r="M30" s="134">
        <f t="shared" si="3"/>
        <v>0.8297567954220315</v>
      </c>
      <c r="N30" s="26">
        <v>7350</v>
      </c>
      <c r="O30" s="99"/>
    </row>
    <row r="31" spans="1:15" ht="30">
      <c r="A31" s="27">
        <f t="shared" si="4"/>
        <v>26</v>
      </c>
      <c r="B31" s="90">
        <v>42908</v>
      </c>
      <c r="C31" s="29" t="s">
        <v>60</v>
      </c>
      <c r="D31" s="50" t="s">
        <v>211</v>
      </c>
      <c r="E31" s="68" t="s">
        <v>19</v>
      </c>
      <c r="F31" s="27">
        <v>198</v>
      </c>
      <c r="G31" s="35">
        <v>334</v>
      </c>
      <c r="H31" s="36">
        <f t="shared" si="0"/>
        <v>532</v>
      </c>
      <c r="I31" s="27">
        <v>189</v>
      </c>
      <c r="J31" s="35">
        <v>199</v>
      </c>
      <c r="K31" s="36">
        <f t="shared" si="1"/>
        <v>388</v>
      </c>
      <c r="L31" s="37">
        <f t="shared" si="2"/>
        <v>-144</v>
      </c>
      <c r="M31" s="134">
        <f t="shared" si="3"/>
        <v>0.7293233082706767</v>
      </c>
      <c r="N31" s="26">
        <v>3675</v>
      </c>
      <c r="O31" s="99"/>
    </row>
    <row r="32" spans="1:16" ht="15">
      <c r="A32" s="27">
        <f t="shared" si="4"/>
        <v>27</v>
      </c>
      <c r="B32" s="90">
        <v>42908</v>
      </c>
      <c r="C32" s="29" t="s">
        <v>17</v>
      </c>
      <c r="D32" s="50" t="s">
        <v>216</v>
      </c>
      <c r="E32" s="68" t="s">
        <v>64</v>
      </c>
      <c r="F32" s="27">
        <v>21</v>
      </c>
      <c r="G32" s="35">
        <v>40</v>
      </c>
      <c r="H32" s="36">
        <f t="shared" si="0"/>
        <v>61</v>
      </c>
      <c r="I32" s="27">
        <v>22</v>
      </c>
      <c r="J32" s="35">
        <v>28</v>
      </c>
      <c r="K32" s="36">
        <f t="shared" si="1"/>
        <v>50</v>
      </c>
      <c r="L32" s="37">
        <f t="shared" si="2"/>
        <v>-11</v>
      </c>
      <c r="M32" s="134">
        <f t="shared" si="3"/>
        <v>0.819672131147541</v>
      </c>
      <c r="N32" s="26">
        <v>270</v>
      </c>
      <c r="O32" s="99"/>
      <c r="P32" s="136"/>
    </row>
    <row r="33" spans="1:15" ht="30">
      <c r="A33" s="27">
        <f t="shared" si="4"/>
        <v>28</v>
      </c>
      <c r="B33" s="90">
        <v>42909</v>
      </c>
      <c r="C33" s="29" t="s">
        <v>17</v>
      </c>
      <c r="D33" s="50" t="s">
        <v>211</v>
      </c>
      <c r="E33" s="68" t="s">
        <v>19</v>
      </c>
      <c r="F33" s="27">
        <v>397</v>
      </c>
      <c r="G33" s="35">
        <v>475</v>
      </c>
      <c r="H33" s="36">
        <f t="shared" si="0"/>
        <v>872</v>
      </c>
      <c r="I33" s="27">
        <v>377</v>
      </c>
      <c r="J33" s="35">
        <v>409</v>
      </c>
      <c r="K33" s="36">
        <f t="shared" si="1"/>
        <v>786</v>
      </c>
      <c r="L33" s="37">
        <f t="shared" si="2"/>
        <v>-86</v>
      </c>
      <c r="M33" s="134">
        <f t="shared" si="3"/>
        <v>0.9013761467889908</v>
      </c>
      <c r="N33" s="26">
        <v>13975</v>
      </c>
      <c r="O33" s="99"/>
    </row>
    <row r="34" spans="1:15" ht="30">
      <c r="A34" s="27">
        <f t="shared" si="4"/>
        <v>29</v>
      </c>
      <c r="B34" s="90">
        <v>42910</v>
      </c>
      <c r="C34" s="29" t="s">
        <v>46</v>
      </c>
      <c r="D34" s="50" t="s">
        <v>217</v>
      </c>
      <c r="E34" s="68" t="s">
        <v>19</v>
      </c>
      <c r="F34" s="27">
        <v>263</v>
      </c>
      <c r="G34" s="35">
        <v>470</v>
      </c>
      <c r="H34" s="36">
        <f t="shared" si="0"/>
        <v>733</v>
      </c>
      <c r="I34" s="27">
        <v>222</v>
      </c>
      <c r="J34" s="35">
        <v>297</v>
      </c>
      <c r="K34" s="36">
        <f t="shared" si="1"/>
        <v>519</v>
      </c>
      <c r="L34" s="37">
        <f t="shared" si="2"/>
        <v>-214</v>
      </c>
      <c r="M34" s="134">
        <f t="shared" si="3"/>
        <v>0.7080491132332879</v>
      </c>
      <c r="N34" s="26">
        <v>1254</v>
      </c>
      <c r="O34" s="99"/>
    </row>
    <row r="35" spans="1:15" ht="30">
      <c r="A35" s="27">
        <f t="shared" si="4"/>
        <v>30</v>
      </c>
      <c r="B35" s="90">
        <v>42910</v>
      </c>
      <c r="C35" s="29" t="s">
        <v>17</v>
      </c>
      <c r="D35" s="50" t="s">
        <v>211</v>
      </c>
      <c r="E35" s="68" t="s">
        <v>19</v>
      </c>
      <c r="F35" s="27">
        <v>541</v>
      </c>
      <c r="G35" s="35">
        <v>603</v>
      </c>
      <c r="H35" s="36">
        <f t="shared" si="0"/>
        <v>1144</v>
      </c>
      <c r="I35" s="27">
        <v>473</v>
      </c>
      <c r="J35" s="35">
        <v>402</v>
      </c>
      <c r="K35" s="36">
        <f t="shared" si="1"/>
        <v>875</v>
      </c>
      <c r="L35" s="37">
        <f t="shared" si="2"/>
        <v>-269</v>
      </c>
      <c r="M35" s="134">
        <f t="shared" si="3"/>
        <v>0.7648601398601399</v>
      </c>
      <c r="N35" s="26">
        <v>15784.7</v>
      </c>
      <c r="O35" s="99"/>
    </row>
    <row r="36" spans="1:15" ht="30">
      <c r="A36" s="27">
        <f t="shared" si="4"/>
        <v>31</v>
      </c>
      <c r="B36" s="90">
        <v>42911</v>
      </c>
      <c r="C36" s="29" t="s">
        <v>218</v>
      </c>
      <c r="D36" s="50" t="s">
        <v>219</v>
      </c>
      <c r="E36" s="68" t="s">
        <v>19</v>
      </c>
      <c r="F36" s="27">
        <v>386</v>
      </c>
      <c r="G36" s="35">
        <v>130</v>
      </c>
      <c r="H36" s="36">
        <f t="shared" si="0"/>
        <v>516</v>
      </c>
      <c r="I36" s="27">
        <v>362</v>
      </c>
      <c r="J36" s="35">
        <v>82</v>
      </c>
      <c r="K36" s="36">
        <f t="shared" si="1"/>
        <v>444</v>
      </c>
      <c r="L36" s="37">
        <f t="shared" si="2"/>
        <v>-72</v>
      </c>
      <c r="M36" s="134">
        <f t="shared" si="3"/>
        <v>0.8604651162790697</v>
      </c>
      <c r="N36" s="26">
        <v>3065</v>
      </c>
      <c r="O36" s="99"/>
    </row>
    <row r="37" spans="1:15" ht="30">
      <c r="A37" s="27">
        <f t="shared" si="4"/>
        <v>32</v>
      </c>
      <c r="B37" s="90">
        <v>42911</v>
      </c>
      <c r="C37" s="29" t="s">
        <v>21</v>
      </c>
      <c r="D37" s="50" t="s">
        <v>211</v>
      </c>
      <c r="E37" s="68" t="s">
        <v>19</v>
      </c>
      <c r="F37" s="27">
        <v>656</v>
      </c>
      <c r="G37" s="35">
        <v>591</v>
      </c>
      <c r="H37" s="36">
        <f t="shared" si="0"/>
        <v>1247</v>
      </c>
      <c r="I37" s="27">
        <v>601</v>
      </c>
      <c r="J37" s="35">
        <v>427</v>
      </c>
      <c r="K37" s="36">
        <f t="shared" si="1"/>
        <v>1028</v>
      </c>
      <c r="L37" s="37">
        <f t="shared" si="2"/>
        <v>-219</v>
      </c>
      <c r="M37" s="134">
        <f t="shared" si="3"/>
        <v>0.8243785084202085</v>
      </c>
      <c r="N37" s="26">
        <v>16399.7</v>
      </c>
      <c r="O37" s="99"/>
    </row>
    <row r="38" spans="1:15" ht="30">
      <c r="A38" s="27">
        <f t="shared" si="4"/>
        <v>33</v>
      </c>
      <c r="B38" s="90">
        <v>42912</v>
      </c>
      <c r="C38" s="29" t="s">
        <v>80</v>
      </c>
      <c r="D38" s="50" t="s">
        <v>220</v>
      </c>
      <c r="E38" s="68" t="s">
        <v>19</v>
      </c>
      <c r="F38" s="27">
        <v>164</v>
      </c>
      <c r="G38" s="35">
        <v>57</v>
      </c>
      <c r="H38" s="36">
        <f t="shared" si="0"/>
        <v>221</v>
      </c>
      <c r="I38" s="27">
        <v>149</v>
      </c>
      <c r="J38" s="35">
        <v>18</v>
      </c>
      <c r="K38" s="36">
        <f t="shared" si="1"/>
        <v>167</v>
      </c>
      <c r="L38" s="37">
        <f t="shared" si="2"/>
        <v>-54</v>
      </c>
      <c r="M38" s="134">
        <f t="shared" si="3"/>
        <v>0.755656108597285</v>
      </c>
      <c r="N38" s="26">
        <v>1375</v>
      </c>
      <c r="O38" s="99"/>
    </row>
    <row r="39" spans="1:15" ht="30">
      <c r="A39" s="27">
        <f t="shared" si="4"/>
        <v>34</v>
      </c>
      <c r="B39" s="90">
        <v>42913</v>
      </c>
      <c r="C39" s="29" t="s">
        <v>80</v>
      </c>
      <c r="D39" s="50" t="s">
        <v>221</v>
      </c>
      <c r="E39" s="68" t="s">
        <v>19</v>
      </c>
      <c r="F39" s="27">
        <v>138</v>
      </c>
      <c r="G39" s="35">
        <v>52</v>
      </c>
      <c r="H39" s="36">
        <f t="shared" si="0"/>
        <v>190</v>
      </c>
      <c r="I39" s="27">
        <v>129</v>
      </c>
      <c r="J39" s="35">
        <v>32</v>
      </c>
      <c r="K39" s="36">
        <f t="shared" si="1"/>
        <v>161</v>
      </c>
      <c r="L39" s="37">
        <f t="shared" si="2"/>
        <v>-29</v>
      </c>
      <c r="M39" s="134">
        <f t="shared" si="3"/>
        <v>0.8473684210526315</v>
      </c>
      <c r="N39" s="26">
        <v>1050</v>
      </c>
      <c r="O39" s="99"/>
    </row>
    <row r="40" spans="1:15" ht="30">
      <c r="A40" s="27">
        <f t="shared" si="4"/>
        <v>35</v>
      </c>
      <c r="B40" s="90">
        <v>42914</v>
      </c>
      <c r="C40" s="29" t="s">
        <v>17</v>
      </c>
      <c r="D40" s="50" t="s">
        <v>222</v>
      </c>
      <c r="E40" s="68" t="s">
        <v>19</v>
      </c>
      <c r="F40" s="27">
        <v>150</v>
      </c>
      <c r="G40" s="35">
        <v>124</v>
      </c>
      <c r="H40" s="36">
        <f t="shared" si="0"/>
        <v>274</v>
      </c>
      <c r="I40" s="27">
        <v>145</v>
      </c>
      <c r="J40" s="35">
        <v>89</v>
      </c>
      <c r="K40" s="36">
        <f t="shared" si="1"/>
        <v>234</v>
      </c>
      <c r="L40" s="37">
        <f t="shared" si="2"/>
        <v>-40</v>
      </c>
      <c r="M40" s="134">
        <f t="shared" si="3"/>
        <v>0.8540145985401459</v>
      </c>
      <c r="N40" s="26">
        <v>2184.7</v>
      </c>
      <c r="O40" s="99"/>
    </row>
    <row r="41" spans="1:15" ht="30">
      <c r="A41" s="27">
        <f t="shared" si="4"/>
        <v>36</v>
      </c>
      <c r="B41" s="90">
        <v>42916</v>
      </c>
      <c r="C41" s="29" t="s">
        <v>17</v>
      </c>
      <c r="D41" s="50" t="s">
        <v>223</v>
      </c>
      <c r="E41" s="68" t="s">
        <v>19</v>
      </c>
      <c r="F41" s="27">
        <v>580</v>
      </c>
      <c r="G41" s="35">
        <v>381</v>
      </c>
      <c r="H41" s="36">
        <f t="shared" si="0"/>
        <v>961</v>
      </c>
      <c r="I41" s="27">
        <v>486</v>
      </c>
      <c r="J41" s="35">
        <v>217</v>
      </c>
      <c r="K41" s="36">
        <f t="shared" si="1"/>
        <v>703</v>
      </c>
      <c r="L41" s="37">
        <f t="shared" si="2"/>
        <v>-258</v>
      </c>
      <c r="M41" s="134">
        <f t="shared" si="3"/>
        <v>0.7315296566077003</v>
      </c>
      <c r="N41" s="26">
        <v>23758.5</v>
      </c>
      <c r="O41" s="99"/>
    </row>
    <row r="42" spans="1:15" ht="15">
      <c r="A42" s="170" t="s">
        <v>13</v>
      </c>
      <c r="B42" s="171"/>
      <c r="C42" s="171"/>
      <c r="D42" s="171"/>
      <c r="E42" s="172"/>
      <c r="F42" s="39">
        <f aca="true" t="shared" si="5" ref="F42:K42">SUM(F6:F41)</f>
        <v>12840</v>
      </c>
      <c r="G42" s="40">
        <f t="shared" si="5"/>
        <v>10013</v>
      </c>
      <c r="H42" s="41">
        <f t="shared" si="5"/>
        <v>22853</v>
      </c>
      <c r="I42" s="39">
        <f t="shared" si="5"/>
        <v>11356</v>
      </c>
      <c r="J42" s="40">
        <f t="shared" si="5"/>
        <v>6646</v>
      </c>
      <c r="K42" s="41">
        <f t="shared" si="5"/>
        <v>18002</v>
      </c>
      <c r="L42" s="54">
        <f t="shared" si="2"/>
        <v>-4851</v>
      </c>
      <c r="M42" s="137">
        <f t="shared" si="3"/>
        <v>0.7877302761125454</v>
      </c>
      <c r="N42" s="74">
        <f>SUM(N6:N41)</f>
        <v>285267.13000000006</v>
      </c>
      <c r="O42" s="104"/>
    </row>
    <row r="43" spans="2:15" ht="15"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9"/>
      <c r="M43" s="140"/>
      <c r="O43" s="104"/>
    </row>
    <row r="45" ht="15">
      <c r="B45" s="141" t="s">
        <v>224</v>
      </c>
    </row>
    <row r="46" ht="17.25">
      <c r="B46" s="46" t="s">
        <v>23</v>
      </c>
    </row>
    <row r="47" ht="15">
      <c r="B47" s="141"/>
    </row>
  </sheetData>
  <sheetProtection/>
  <mergeCells count="5">
    <mergeCell ref="A1:M1"/>
    <mergeCell ref="F4:H4"/>
    <mergeCell ref="I4:K4"/>
    <mergeCell ref="A42:E42"/>
    <mergeCell ref="N4:N5"/>
  </mergeCells>
  <printOptions/>
  <pageMargins left="0.511811024" right="0.511811024" top="0.787401575" bottom="0.3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0" customWidth="1"/>
    <col min="2" max="2" width="14.00390625" style="0" customWidth="1"/>
    <col min="3" max="3" width="13.7109375" style="0" customWidth="1"/>
    <col min="4" max="4" width="11.00390625" style="0" customWidth="1"/>
    <col min="5" max="5" width="12.28125" style="0" customWidth="1"/>
    <col min="6" max="6" width="11.57421875" style="0" customWidth="1"/>
    <col min="7" max="7" width="7.7109375" style="0" customWidth="1"/>
    <col min="8" max="8" width="23.421875" style="0" customWidth="1"/>
    <col min="9" max="9" width="15.140625" style="0" customWidth="1"/>
    <col min="10" max="26" width="8.7109375" style="0" customWidth="1"/>
  </cols>
  <sheetData>
    <row r="1" spans="1:10" ht="19.5">
      <c r="A1" s="178" t="s">
        <v>164</v>
      </c>
      <c r="B1" s="165"/>
      <c r="C1" s="165"/>
      <c r="D1" s="165"/>
      <c r="E1" s="165"/>
      <c r="F1" s="165"/>
      <c r="G1" s="165"/>
      <c r="H1" s="165"/>
      <c r="I1" s="80"/>
      <c r="J1" s="80"/>
    </row>
    <row r="3" spans="3:7" ht="17.25" customHeight="1">
      <c r="C3" s="179" t="s">
        <v>13</v>
      </c>
      <c r="D3" s="180"/>
      <c r="E3" s="180"/>
      <c r="F3" s="180"/>
      <c r="G3" s="181"/>
    </row>
    <row r="4" spans="1:9" ht="17.25" customHeight="1">
      <c r="A4" s="91" t="s">
        <v>171</v>
      </c>
      <c r="B4" s="92" t="s">
        <v>172</v>
      </c>
      <c r="C4" s="93" t="s">
        <v>174</v>
      </c>
      <c r="D4" s="93" t="s">
        <v>175</v>
      </c>
      <c r="E4" s="93" t="s">
        <v>176</v>
      </c>
      <c r="F4" s="94" t="s">
        <v>3</v>
      </c>
      <c r="G4" s="95" t="s">
        <v>179</v>
      </c>
      <c r="H4" s="88"/>
      <c r="I4" s="96"/>
    </row>
    <row r="5" spans="1:7" ht="15.75">
      <c r="A5" s="97">
        <v>1</v>
      </c>
      <c r="B5" s="98" t="s">
        <v>180</v>
      </c>
      <c r="C5" s="100" t="s">
        <v>384</v>
      </c>
      <c r="D5" s="101" t="s">
        <v>384</v>
      </c>
      <c r="E5" s="101" t="s">
        <v>384</v>
      </c>
      <c r="F5" s="102" t="s">
        <v>384</v>
      </c>
      <c r="G5" s="103" t="e">
        <f aca="true" t="shared" si="0" ref="G5:G11">E5/D5</f>
        <v>#VALUE!</v>
      </c>
    </row>
    <row r="6" spans="1:9" ht="15.75">
      <c r="A6" s="105">
        <f>A5+1</f>
        <v>2</v>
      </c>
      <c r="B6" s="106" t="s">
        <v>184</v>
      </c>
      <c r="C6" s="107" t="s">
        <v>384</v>
      </c>
      <c r="D6" s="108" t="s">
        <v>384</v>
      </c>
      <c r="E6" s="108" t="s">
        <v>384</v>
      </c>
      <c r="F6" s="109" t="s">
        <v>384</v>
      </c>
      <c r="G6" s="103" t="e">
        <f t="shared" si="0"/>
        <v>#VALUE!</v>
      </c>
      <c r="I6" s="110"/>
    </row>
    <row r="7" spans="1:7" ht="15.75">
      <c r="A7" s="105">
        <f>A6+1</f>
        <v>3</v>
      </c>
      <c r="B7" s="106" t="s">
        <v>185</v>
      </c>
      <c r="C7" s="107" t="s">
        <v>384</v>
      </c>
      <c r="D7" s="108" t="s">
        <v>384</v>
      </c>
      <c r="E7" s="108" t="s">
        <v>384</v>
      </c>
      <c r="F7" s="109" t="s">
        <v>384</v>
      </c>
      <c r="G7" s="103" t="e">
        <f t="shared" si="0"/>
        <v>#VALUE!</v>
      </c>
    </row>
    <row r="8" spans="1:7" ht="15.75">
      <c r="A8" s="105">
        <f>A7+1</f>
        <v>4</v>
      </c>
      <c r="B8" s="106" t="s">
        <v>186</v>
      </c>
      <c r="C8" s="107" t="s">
        <v>384</v>
      </c>
      <c r="D8" s="108" t="s">
        <v>384</v>
      </c>
      <c r="E8" s="108" t="s">
        <v>384</v>
      </c>
      <c r="F8" s="109" t="s">
        <v>384</v>
      </c>
      <c r="G8" s="103" t="e">
        <f t="shared" si="0"/>
        <v>#VALUE!</v>
      </c>
    </row>
    <row r="9" spans="1:7" ht="15.75">
      <c r="A9" s="105">
        <f>A8+1</f>
        <v>5</v>
      </c>
      <c r="B9" s="106" t="s">
        <v>187</v>
      </c>
      <c r="C9" s="107" t="s">
        <v>384</v>
      </c>
      <c r="D9" s="108" t="s">
        <v>384</v>
      </c>
      <c r="E9" s="108" t="s">
        <v>384</v>
      </c>
      <c r="F9" s="109" t="s">
        <v>384</v>
      </c>
      <c r="G9" s="103" t="e">
        <f t="shared" si="0"/>
        <v>#VALUE!</v>
      </c>
    </row>
    <row r="10" spans="1:7" ht="15.75">
      <c r="A10" s="105">
        <f>A9+1</f>
        <v>6</v>
      </c>
      <c r="B10" s="106" t="s">
        <v>188</v>
      </c>
      <c r="C10" s="107" t="s">
        <v>384</v>
      </c>
      <c r="D10" s="108" t="s">
        <v>384</v>
      </c>
      <c r="E10" s="108" t="s">
        <v>384</v>
      </c>
      <c r="F10" s="109" t="s">
        <v>384</v>
      </c>
      <c r="G10" s="103" t="e">
        <f t="shared" si="0"/>
        <v>#VALUE!</v>
      </c>
    </row>
    <row r="11" spans="1:7" ht="15.75">
      <c r="A11" s="111" t="s">
        <v>171</v>
      </c>
      <c r="B11" s="112" t="s">
        <v>189</v>
      </c>
      <c r="C11" s="112">
        <f>SUM(C5:C10)</f>
        <v>0</v>
      </c>
      <c r="D11" s="113">
        <f>SUM(D5:D10)</f>
        <v>0</v>
      </c>
      <c r="E11" s="113">
        <f>SUM(E5:E10)</f>
        <v>0</v>
      </c>
      <c r="F11" s="114">
        <f>E11-D11</f>
        <v>0</v>
      </c>
      <c r="G11" s="115" t="e">
        <f t="shared" si="0"/>
        <v>#DIV/0!</v>
      </c>
    </row>
    <row r="12" spans="4:7" ht="15">
      <c r="D12" s="116"/>
      <c r="E12" s="116"/>
      <c r="F12" s="116"/>
      <c r="G12" s="117"/>
    </row>
    <row r="13" spans="1:7" ht="15.75">
      <c r="A13" s="84"/>
      <c r="B13" s="84"/>
      <c r="C13" s="84"/>
      <c r="D13" s="116"/>
      <c r="E13" s="116"/>
      <c r="F13" s="116"/>
      <c r="G13" s="117"/>
    </row>
    <row r="14" spans="4:7" ht="15">
      <c r="D14" s="116"/>
      <c r="E14" s="116"/>
      <c r="F14" s="116"/>
      <c r="G14" s="117"/>
    </row>
    <row r="16" spans="1:8" ht="19.5">
      <c r="A16" s="178" t="s">
        <v>190</v>
      </c>
      <c r="B16" s="165"/>
      <c r="C16" s="165"/>
      <c r="D16" s="165"/>
      <c r="E16" s="165"/>
      <c r="F16" s="165"/>
      <c r="G16" s="165"/>
      <c r="H16" s="165"/>
    </row>
    <row r="17" spans="1:8" ht="19.5">
      <c r="A17" s="118"/>
      <c r="B17" s="118"/>
      <c r="C17" s="118"/>
      <c r="D17" s="118"/>
      <c r="E17" s="118"/>
      <c r="F17" s="118"/>
      <c r="G17" s="118"/>
      <c r="H17" s="118"/>
    </row>
    <row r="18" spans="1:7" ht="15.75">
      <c r="A18" s="119" t="s">
        <v>171</v>
      </c>
      <c r="B18" s="120" t="s">
        <v>191</v>
      </c>
      <c r="C18" s="120" t="s">
        <v>174</v>
      </c>
      <c r="D18" s="120" t="s">
        <v>175</v>
      </c>
      <c r="E18" s="120" t="s">
        <v>176</v>
      </c>
      <c r="F18" s="121" t="s">
        <v>3</v>
      </c>
      <c r="G18" s="122" t="s">
        <v>179</v>
      </c>
    </row>
    <row r="19" spans="1:7" ht="15.75">
      <c r="A19" s="123"/>
      <c r="B19" s="124" t="s">
        <v>192</v>
      </c>
      <c r="C19" s="124">
        <f>C11</f>
        <v>0</v>
      </c>
      <c r="D19" s="125">
        <f>D11/6</f>
        <v>0</v>
      </c>
      <c r="E19" s="125">
        <f>E11/6</f>
        <v>0</v>
      </c>
      <c r="F19" s="126">
        <f>F11/6</f>
        <v>0</v>
      </c>
      <c r="G19" s="127" t="e">
        <f>E19/D19</f>
        <v>#DIV/0!</v>
      </c>
    </row>
    <row r="24" spans="1:8" ht="19.5">
      <c r="A24" s="178" t="s">
        <v>193</v>
      </c>
      <c r="B24" s="165"/>
      <c r="C24" s="165"/>
      <c r="D24" s="165"/>
      <c r="E24" s="165"/>
      <c r="F24" s="165"/>
      <c r="G24" s="165"/>
      <c r="H24" s="165"/>
    </row>
    <row r="26" spans="1:8" ht="15">
      <c r="A26" s="128"/>
      <c r="B26" s="182">
        <f>SUM(Junho2017!N42+Maio2017!N47+'Abril 2017'!N34+Março2017!N25+Fevereiro2017!N8)</f>
        <v>1690676.92</v>
      </c>
      <c r="C26" s="177"/>
      <c r="D26" s="128"/>
      <c r="E26" s="128"/>
      <c r="F26" s="129"/>
      <c r="G26" s="129"/>
      <c r="H26" s="129"/>
    </row>
    <row r="27" spans="1:8" ht="15">
      <c r="A27" s="128"/>
      <c r="B27" s="128"/>
      <c r="C27" s="128"/>
      <c r="D27" s="128"/>
      <c r="E27" s="128"/>
      <c r="F27" s="129"/>
      <c r="G27" s="129"/>
      <c r="H27" s="129"/>
    </row>
  </sheetData>
  <sheetProtection/>
  <mergeCells count="5">
    <mergeCell ref="A1:H1"/>
    <mergeCell ref="C3:G3"/>
    <mergeCell ref="A16:H16"/>
    <mergeCell ref="A24:H24"/>
    <mergeCell ref="B26:C26"/>
  </mergeCells>
  <printOptions/>
  <pageMargins left="0.5118110236220472" right="0.5118110236220472" top="0.7874015748031497" bottom="0.7874015748031497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5.421875" style="0" customWidth="1"/>
    <col min="2" max="2" width="10.7109375" style="0" customWidth="1"/>
    <col min="3" max="3" width="9.28125" style="0" customWidth="1"/>
    <col min="4" max="4" width="36.140625" style="0" customWidth="1"/>
    <col min="5" max="5" width="21.57421875" style="0" customWidth="1"/>
    <col min="6" max="11" width="8.7109375" style="0" customWidth="1"/>
    <col min="12" max="12" width="11.57421875" style="0" customWidth="1"/>
    <col min="13" max="13" width="22.140625" style="0" customWidth="1"/>
    <col min="14" max="15" width="13.7109375" style="0" customWidth="1"/>
    <col min="16" max="16" width="18.421875" style="0" customWidth="1"/>
    <col min="17" max="26" width="8.7109375" style="0" customWidth="1"/>
  </cols>
  <sheetData>
    <row r="1" spans="1:15" ht="23.25">
      <c r="A1" s="164" t="s">
        <v>225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4" spans="1:26" ht="17.25">
      <c r="A4" s="56"/>
      <c r="B4" s="1"/>
      <c r="C4" s="1"/>
      <c r="D4" s="1"/>
      <c r="E4" s="1"/>
      <c r="F4" s="169" t="s">
        <v>1</v>
      </c>
      <c r="G4" s="167"/>
      <c r="H4" s="168"/>
      <c r="I4" s="169" t="s">
        <v>2</v>
      </c>
      <c r="J4" s="167"/>
      <c r="K4" s="168"/>
      <c r="L4" s="4" t="s">
        <v>3</v>
      </c>
      <c r="M4" s="142" t="s">
        <v>4</v>
      </c>
      <c r="N4" s="183" t="s">
        <v>226</v>
      </c>
      <c r="O4" s="184" t="s">
        <v>227</v>
      </c>
      <c r="P4" s="173" t="s">
        <v>5</v>
      </c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15.75">
      <c r="A5" s="6" t="s">
        <v>228</v>
      </c>
      <c r="B5" s="7" t="s">
        <v>7</v>
      </c>
      <c r="C5" s="131" t="s">
        <v>8</v>
      </c>
      <c r="D5" s="7" t="s">
        <v>9</v>
      </c>
      <c r="E5" s="8" t="s">
        <v>10</v>
      </c>
      <c r="F5" s="9" t="s">
        <v>11</v>
      </c>
      <c r="G5" s="10" t="s">
        <v>12</v>
      </c>
      <c r="H5" s="11" t="s">
        <v>13</v>
      </c>
      <c r="I5" s="9" t="s">
        <v>11</v>
      </c>
      <c r="J5" s="10" t="s">
        <v>12</v>
      </c>
      <c r="K5" s="11" t="s">
        <v>13</v>
      </c>
      <c r="L5" s="12" t="s">
        <v>14</v>
      </c>
      <c r="M5" s="13" t="s">
        <v>15</v>
      </c>
      <c r="N5" s="174"/>
      <c r="O5" s="185"/>
      <c r="P5" s="17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16" ht="30">
      <c r="A6" s="14">
        <v>1</v>
      </c>
      <c r="B6" s="86" t="s">
        <v>229</v>
      </c>
      <c r="C6" s="16" t="s">
        <v>46</v>
      </c>
      <c r="D6" s="48" t="s">
        <v>230</v>
      </c>
      <c r="E6" s="61" t="s">
        <v>19</v>
      </c>
      <c r="F6" s="14">
        <v>284</v>
      </c>
      <c r="G6" s="22">
        <v>86</v>
      </c>
      <c r="H6" s="22">
        <f aca="true" t="shared" si="0" ref="H6:H28">F6+G6</f>
        <v>370</v>
      </c>
      <c r="I6" s="14">
        <v>261</v>
      </c>
      <c r="J6" s="22">
        <v>60</v>
      </c>
      <c r="K6" s="23">
        <f aca="true" t="shared" si="1" ref="K6:K28">SUM(I6:J6)</f>
        <v>321</v>
      </c>
      <c r="L6" s="143">
        <f aca="true" t="shared" si="2" ref="L6:L29">K6-H6</f>
        <v>-49</v>
      </c>
      <c r="M6" s="25">
        <f aca="true" t="shared" si="3" ref="M6:M29">K6/H6</f>
        <v>0.8675675675675676</v>
      </c>
      <c r="N6" s="144">
        <v>1523</v>
      </c>
      <c r="O6" s="145">
        <f aca="true" t="shared" si="4" ref="O6:O28">K6/N6</f>
        <v>0.21076822061720288</v>
      </c>
      <c r="P6" s="26">
        <v>5704.7</v>
      </c>
    </row>
    <row r="7" spans="1:16" ht="30">
      <c r="A7" s="27">
        <f aca="true" t="shared" si="5" ref="A7:A28">A6+1</f>
        <v>2</v>
      </c>
      <c r="B7" s="90" t="s">
        <v>229</v>
      </c>
      <c r="C7" s="29" t="s">
        <v>36</v>
      </c>
      <c r="D7" s="50" t="s">
        <v>231</v>
      </c>
      <c r="E7" s="68" t="s">
        <v>19</v>
      </c>
      <c r="F7" s="27">
        <v>823</v>
      </c>
      <c r="G7" s="35">
        <v>420</v>
      </c>
      <c r="H7" s="35">
        <f t="shared" si="0"/>
        <v>1243</v>
      </c>
      <c r="I7" s="27">
        <v>714</v>
      </c>
      <c r="J7" s="35">
        <v>244</v>
      </c>
      <c r="K7" s="36">
        <f t="shared" si="1"/>
        <v>958</v>
      </c>
      <c r="L7" s="146">
        <f t="shared" si="2"/>
        <v>-285</v>
      </c>
      <c r="M7" s="38">
        <f t="shared" si="3"/>
        <v>0.7707160096540627</v>
      </c>
      <c r="N7" s="135">
        <v>1523</v>
      </c>
      <c r="O7" s="147">
        <f t="shared" si="4"/>
        <v>0.629021667760998</v>
      </c>
      <c r="P7" s="26">
        <v>29186</v>
      </c>
    </row>
    <row r="8" spans="1:16" ht="30">
      <c r="A8" s="27">
        <f t="shared" si="5"/>
        <v>3</v>
      </c>
      <c r="B8" s="90" t="s">
        <v>232</v>
      </c>
      <c r="C8" s="29" t="s">
        <v>46</v>
      </c>
      <c r="D8" s="50" t="s">
        <v>233</v>
      </c>
      <c r="E8" s="68" t="s">
        <v>19</v>
      </c>
      <c r="F8" s="27">
        <v>947</v>
      </c>
      <c r="G8" s="35">
        <v>353</v>
      </c>
      <c r="H8" s="35">
        <f t="shared" si="0"/>
        <v>1300</v>
      </c>
      <c r="I8" s="27">
        <v>838</v>
      </c>
      <c r="J8" s="35">
        <v>249</v>
      </c>
      <c r="K8" s="36">
        <f t="shared" si="1"/>
        <v>1087</v>
      </c>
      <c r="L8" s="146">
        <f t="shared" si="2"/>
        <v>-213</v>
      </c>
      <c r="M8" s="38">
        <f t="shared" si="3"/>
        <v>0.8361538461538461</v>
      </c>
      <c r="N8" s="135">
        <v>1523</v>
      </c>
      <c r="O8" s="147">
        <f t="shared" si="4"/>
        <v>0.7137229152987524</v>
      </c>
      <c r="P8" s="26">
        <v>7205</v>
      </c>
    </row>
    <row r="9" spans="1:16" ht="30">
      <c r="A9" s="27">
        <f t="shared" si="5"/>
        <v>4</v>
      </c>
      <c r="B9" s="90" t="s">
        <v>234</v>
      </c>
      <c r="C9" s="29" t="s">
        <v>60</v>
      </c>
      <c r="D9" s="50" t="s">
        <v>235</v>
      </c>
      <c r="E9" s="68" t="s">
        <v>19</v>
      </c>
      <c r="F9" s="27">
        <v>456</v>
      </c>
      <c r="G9" s="35">
        <v>662</v>
      </c>
      <c r="H9" s="35">
        <f t="shared" si="0"/>
        <v>1118</v>
      </c>
      <c r="I9" s="27">
        <v>415</v>
      </c>
      <c r="J9" s="35">
        <v>379</v>
      </c>
      <c r="K9" s="36">
        <f t="shared" si="1"/>
        <v>794</v>
      </c>
      <c r="L9" s="146">
        <f t="shared" si="2"/>
        <v>-324</v>
      </c>
      <c r="M9" s="38">
        <f t="shared" si="3"/>
        <v>0.7101967799642218</v>
      </c>
      <c r="N9" s="135">
        <v>1523</v>
      </c>
      <c r="O9" s="147">
        <f t="shared" si="4"/>
        <v>0.5213394615889692</v>
      </c>
      <c r="P9" s="26">
        <v>6630</v>
      </c>
    </row>
    <row r="10" spans="1:16" ht="30">
      <c r="A10" s="27">
        <f t="shared" si="5"/>
        <v>5</v>
      </c>
      <c r="B10" s="90" t="s">
        <v>236</v>
      </c>
      <c r="C10" s="29" t="s">
        <v>17</v>
      </c>
      <c r="D10" s="50" t="s">
        <v>237</v>
      </c>
      <c r="E10" s="68" t="s">
        <v>19</v>
      </c>
      <c r="F10" s="27">
        <v>1041</v>
      </c>
      <c r="G10" s="35">
        <v>359</v>
      </c>
      <c r="H10" s="35">
        <f t="shared" si="0"/>
        <v>1400</v>
      </c>
      <c r="I10" s="27">
        <v>956</v>
      </c>
      <c r="J10" s="35">
        <v>261</v>
      </c>
      <c r="K10" s="36">
        <f t="shared" si="1"/>
        <v>1217</v>
      </c>
      <c r="L10" s="146">
        <f t="shared" si="2"/>
        <v>-183</v>
      </c>
      <c r="M10" s="38">
        <f t="shared" si="3"/>
        <v>0.8692857142857143</v>
      </c>
      <c r="N10" s="135">
        <v>1523</v>
      </c>
      <c r="O10" s="147">
        <f t="shared" si="4"/>
        <v>0.799080761654629</v>
      </c>
      <c r="P10" s="26">
        <v>40062.6</v>
      </c>
    </row>
    <row r="11" spans="1:16" ht="30">
      <c r="A11" s="27">
        <f t="shared" si="5"/>
        <v>6</v>
      </c>
      <c r="B11" s="90" t="s">
        <v>238</v>
      </c>
      <c r="C11" s="29" t="s">
        <v>46</v>
      </c>
      <c r="D11" s="50" t="s">
        <v>239</v>
      </c>
      <c r="E11" s="68" t="s">
        <v>19</v>
      </c>
      <c r="F11" s="27">
        <v>558</v>
      </c>
      <c r="G11" s="35">
        <v>281</v>
      </c>
      <c r="H11" s="35">
        <f t="shared" si="0"/>
        <v>839</v>
      </c>
      <c r="I11" s="27">
        <v>536</v>
      </c>
      <c r="J11" s="35">
        <v>187</v>
      </c>
      <c r="K11" s="36">
        <f t="shared" si="1"/>
        <v>723</v>
      </c>
      <c r="L11" s="146">
        <f t="shared" si="2"/>
        <v>-116</v>
      </c>
      <c r="M11" s="38">
        <f t="shared" si="3"/>
        <v>0.8617401668653158</v>
      </c>
      <c r="N11" s="135">
        <v>1523</v>
      </c>
      <c r="O11" s="147">
        <f t="shared" si="4"/>
        <v>0.4747209455022981</v>
      </c>
      <c r="P11" s="26">
        <v>12379.7</v>
      </c>
    </row>
    <row r="12" spans="1:16" ht="30">
      <c r="A12" s="27">
        <f t="shared" si="5"/>
        <v>7</v>
      </c>
      <c r="B12" s="90" t="s">
        <v>238</v>
      </c>
      <c r="C12" s="29" t="s">
        <v>36</v>
      </c>
      <c r="D12" s="50" t="s">
        <v>240</v>
      </c>
      <c r="E12" s="68" t="s">
        <v>19</v>
      </c>
      <c r="F12" s="27">
        <v>1116</v>
      </c>
      <c r="G12" s="35">
        <v>302</v>
      </c>
      <c r="H12" s="35">
        <f t="shared" si="0"/>
        <v>1418</v>
      </c>
      <c r="I12" s="27">
        <v>1030</v>
      </c>
      <c r="J12" s="35">
        <v>205</v>
      </c>
      <c r="K12" s="36">
        <f t="shared" si="1"/>
        <v>1235</v>
      </c>
      <c r="L12" s="146">
        <f t="shared" si="2"/>
        <v>-183</v>
      </c>
      <c r="M12" s="38">
        <f t="shared" si="3"/>
        <v>0.8709449929478138</v>
      </c>
      <c r="N12" s="135">
        <v>1523</v>
      </c>
      <c r="O12" s="147">
        <f t="shared" si="4"/>
        <v>0.8108995403808273</v>
      </c>
      <c r="P12" s="26">
        <v>42381.6</v>
      </c>
    </row>
    <row r="13" spans="1:16" ht="30">
      <c r="A13" s="27">
        <f t="shared" si="5"/>
        <v>8</v>
      </c>
      <c r="B13" s="90" t="s">
        <v>241</v>
      </c>
      <c r="C13" s="29" t="s">
        <v>46</v>
      </c>
      <c r="D13" s="50" t="s">
        <v>242</v>
      </c>
      <c r="E13" s="68" t="s">
        <v>19</v>
      </c>
      <c r="F13" s="27">
        <v>743</v>
      </c>
      <c r="G13" s="35">
        <v>211</v>
      </c>
      <c r="H13" s="35">
        <f t="shared" si="0"/>
        <v>954</v>
      </c>
      <c r="I13" s="27">
        <v>618</v>
      </c>
      <c r="J13" s="35">
        <v>108</v>
      </c>
      <c r="K13" s="36">
        <f t="shared" si="1"/>
        <v>726</v>
      </c>
      <c r="L13" s="146">
        <f t="shared" si="2"/>
        <v>-228</v>
      </c>
      <c r="M13" s="38">
        <f t="shared" si="3"/>
        <v>0.7610062893081762</v>
      </c>
      <c r="N13" s="135">
        <v>1523</v>
      </c>
      <c r="O13" s="147">
        <f t="shared" si="4"/>
        <v>0.4766907419566645</v>
      </c>
      <c r="P13" s="26">
        <v>3249.4</v>
      </c>
    </row>
    <row r="14" spans="1:16" ht="30">
      <c r="A14" s="27">
        <f t="shared" si="5"/>
        <v>9</v>
      </c>
      <c r="B14" s="90" t="s">
        <v>241</v>
      </c>
      <c r="C14" s="29" t="s">
        <v>21</v>
      </c>
      <c r="D14" s="50" t="s">
        <v>243</v>
      </c>
      <c r="E14" s="68" t="s">
        <v>19</v>
      </c>
      <c r="F14" s="27">
        <v>758</v>
      </c>
      <c r="G14" s="35">
        <v>260</v>
      </c>
      <c r="H14" s="35">
        <f t="shared" si="0"/>
        <v>1018</v>
      </c>
      <c r="I14" s="27">
        <v>691</v>
      </c>
      <c r="J14" s="35">
        <v>143</v>
      </c>
      <c r="K14" s="36">
        <f t="shared" si="1"/>
        <v>834</v>
      </c>
      <c r="L14" s="146">
        <f t="shared" si="2"/>
        <v>-184</v>
      </c>
      <c r="M14" s="38">
        <f t="shared" si="3"/>
        <v>0.8192534381139489</v>
      </c>
      <c r="N14" s="135">
        <v>1523</v>
      </c>
      <c r="O14" s="147">
        <f t="shared" si="4"/>
        <v>0.5476034143138543</v>
      </c>
      <c r="P14" s="26">
        <v>16774.7</v>
      </c>
    </row>
    <row r="15" spans="1:16" ht="30">
      <c r="A15" s="27">
        <f t="shared" si="5"/>
        <v>10</v>
      </c>
      <c r="B15" s="90">
        <v>42926</v>
      </c>
      <c r="C15" s="29" t="s">
        <v>80</v>
      </c>
      <c r="D15" s="50" t="s">
        <v>244</v>
      </c>
      <c r="E15" s="68" t="s">
        <v>19</v>
      </c>
      <c r="F15" s="27">
        <v>107</v>
      </c>
      <c r="G15" s="35">
        <v>8</v>
      </c>
      <c r="H15" s="35">
        <f t="shared" si="0"/>
        <v>115</v>
      </c>
      <c r="I15" s="27">
        <v>106</v>
      </c>
      <c r="J15" s="35">
        <v>8</v>
      </c>
      <c r="K15" s="36">
        <f t="shared" si="1"/>
        <v>114</v>
      </c>
      <c r="L15" s="146">
        <f t="shared" si="2"/>
        <v>-1</v>
      </c>
      <c r="M15" s="38">
        <f t="shared" si="3"/>
        <v>0.991304347826087</v>
      </c>
      <c r="N15" s="135">
        <v>1523</v>
      </c>
      <c r="O15" s="147">
        <f t="shared" si="4"/>
        <v>0.07485226526592252</v>
      </c>
      <c r="P15" s="26">
        <v>755</v>
      </c>
    </row>
    <row r="16" spans="1:16" ht="30">
      <c r="A16" s="27">
        <f t="shared" si="5"/>
        <v>11</v>
      </c>
      <c r="B16" s="90" t="s">
        <v>245</v>
      </c>
      <c r="C16" s="29" t="s">
        <v>17</v>
      </c>
      <c r="D16" s="50" t="s">
        <v>246</v>
      </c>
      <c r="E16" s="68" t="s">
        <v>247</v>
      </c>
      <c r="F16" s="27">
        <v>96</v>
      </c>
      <c r="G16" s="35">
        <v>99</v>
      </c>
      <c r="H16" s="35">
        <f t="shared" si="0"/>
        <v>195</v>
      </c>
      <c r="I16" s="27">
        <v>94</v>
      </c>
      <c r="J16" s="35">
        <v>80</v>
      </c>
      <c r="K16" s="36">
        <f t="shared" si="1"/>
        <v>174</v>
      </c>
      <c r="L16" s="146">
        <f t="shared" si="2"/>
        <v>-21</v>
      </c>
      <c r="M16" s="38">
        <f t="shared" si="3"/>
        <v>0.8923076923076924</v>
      </c>
      <c r="N16" s="135">
        <v>200</v>
      </c>
      <c r="O16" s="147">
        <f t="shared" si="4"/>
        <v>0.87</v>
      </c>
      <c r="P16" s="26">
        <v>1350</v>
      </c>
    </row>
    <row r="17" spans="1:16" ht="30">
      <c r="A17" s="27">
        <f t="shared" si="5"/>
        <v>12</v>
      </c>
      <c r="B17" s="90" t="s">
        <v>248</v>
      </c>
      <c r="C17" s="29" t="s">
        <v>17</v>
      </c>
      <c r="D17" s="50" t="s">
        <v>249</v>
      </c>
      <c r="E17" s="68" t="s">
        <v>19</v>
      </c>
      <c r="F17" s="27">
        <v>958</v>
      </c>
      <c r="G17" s="35">
        <v>355</v>
      </c>
      <c r="H17" s="35">
        <f t="shared" si="0"/>
        <v>1313</v>
      </c>
      <c r="I17" s="27">
        <v>863</v>
      </c>
      <c r="J17" s="35">
        <v>258</v>
      </c>
      <c r="K17" s="36">
        <f t="shared" si="1"/>
        <v>1121</v>
      </c>
      <c r="L17" s="146">
        <f t="shared" si="2"/>
        <v>-192</v>
      </c>
      <c r="M17" s="38">
        <f t="shared" si="3"/>
        <v>0.8537699923838538</v>
      </c>
      <c r="N17" s="135">
        <v>1523</v>
      </c>
      <c r="O17" s="147">
        <f t="shared" si="4"/>
        <v>0.7360472751149048</v>
      </c>
      <c r="P17" s="26">
        <v>34743.5</v>
      </c>
    </row>
    <row r="18" spans="1:16" ht="30">
      <c r="A18" s="27">
        <f t="shared" si="5"/>
        <v>13</v>
      </c>
      <c r="B18" s="90" t="s">
        <v>250</v>
      </c>
      <c r="C18" s="29" t="s">
        <v>46</v>
      </c>
      <c r="D18" s="50" t="s">
        <v>251</v>
      </c>
      <c r="E18" s="68" t="s">
        <v>19</v>
      </c>
      <c r="F18" s="27">
        <v>870</v>
      </c>
      <c r="G18" s="35">
        <v>459</v>
      </c>
      <c r="H18" s="35">
        <f t="shared" si="0"/>
        <v>1329</v>
      </c>
      <c r="I18" s="27">
        <v>831</v>
      </c>
      <c r="J18" s="35">
        <v>331</v>
      </c>
      <c r="K18" s="36">
        <f t="shared" si="1"/>
        <v>1162</v>
      </c>
      <c r="L18" s="146">
        <f t="shared" si="2"/>
        <v>-167</v>
      </c>
      <c r="M18" s="38">
        <f t="shared" si="3"/>
        <v>0.8743416102332581</v>
      </c>
      <c r="N18" s="135">
        <v>1523</v>
      </c>
      <c r="O18" s="147">
        <f t="shared" si="4"/>
        <v>0.762967826657912</v>
      </c>
      <c r="P18" s="26">
        <v>18439.7</v>
      </c>
    </row>
    <row r="19" spans="1:16" ht="30">
      <c r="A19" s="27">
        <f t="shared" si="5"/>
        <v>14</v>
      </c>
      <c r="B19" s="90" t="s">
        <v>250</v>
      </c>
      <c r="C19" s="29" t="s">
        <v>36</v>
      </c>
      <c r="D19" s="50" t="s">
        <v>252</v>
      </c>
      <c r="E19" s="68" t="s">
        <v>19</v>
      </c>
      <c r="F19" s="27">
        <v>991</v>
      </c>
      <c r="G19" s="35">
        <v>420</v>
      </c>
      <c r="H19" s="35">
        <f t="shared" si="0"/>
        <v>1411</v>
      </c>
      <c r="I19" s="27">
        <v>910</v>
      </c>
      <c r="J19" s="35">
        <v>252</v>
      </c>
      <c r="K19" s="36">
        <f t="shared" si="1"/>
        <v>1162</v>
      </c>
      <c r="L19" s="146">
        <f t="shared" si="2"/>
        <v>-249</v>
      </c>
      <c r="M19" s="38">
        <f t="shared" si="3"/>
        <v>0.8235294117647058</v>
      </c>
      <c r="N19" s="135">
        <v>1523</v>
      </c>
      <c r="O19" s="147">
        <f t="shared" si="4"/>
        <v>0.762967826657912</v>
      </c>
      <c r="P19" s="26">
        <v>33924.4</v>
      </c>
    </row>
    <row r="20" spans="1:16" ht="30">
      <c r="A20" s="27">
        <f t="shared" si="5"/>
        <v>15</v>
      </c>
      <c r="B20" s="90" t="s">
        <v>253</v>
      </c>
      <c r="C20" s="29" t="s">
        <v>46</v>
      </c>
      <c r="D20" s="50" t="s">
        <v>254</v>
      </c>
      <c r="E20" s="68" t="s">
        <v>19</v>
      </c>
      <c r="F20" s="27">
        <v>575</v>
      </c>
      <c r="G20" s="35">
        <v>221</v>
      </c>
      <c r="H20" s="35">
        <f t="shared" si="0"/>
        <v>796</v>
      </c>
      <c r="I20" s="27">
        <v>497</v>
      </c>
      <c r="J20" s="35">
        <v>114</v>
      </c>
      <c r="K20" s="36">
        <f t="shared" si="1"/>
        <v>611</v>
      </c>
      <c r="L20" s="146">
        <f t="shared" si="2"/>
        <v>-185</v>
      </c>
      <c r="M20" s="38">
        <f t="shared" si="3"/>
        <v>0.7675879396984925</v>
      </c>
      <c r="N20" s="135">
        <v>1523</v>
      </c>
      <c r="O20" s="147">
        <f t="shared" si="4"/>
        <v>0.40118187787261983</v>
      </c>
      <c r="P20" s="26">
        <v>2652</v>
      </c>
    </row>
    <row r="21" spans="1:16" ht="30">
      <c r="A21" s="27">
        <f t="shared" si="5"/>
        <v>16</v>
      </c>
      <c r="B21" s="90">
        <v>42933</v>
      </c>
      <c r="C21" s="29" t="s">
        <v>80</v>
      </c>
      <c r="D21" s="50" t="s">
        <v>255</v>
      </c>
      <c r="E21" s="68" t="s">
        <v>19</v>
      </c>
      <c r="F21" s="27">
        <v>245</v>
      </c>
      <c r="G21" s="35">
        <v>35</v>
      </c>
      <c r="H21" s="35">
        <f t="shared" si="0"/>
        <v>280</v>
      </c>
      <c r="I21" s="27">
        <v>228</v>
      </c>
      <c r="J21" s="35">
        <v>24</v>
      </c>
      <c r="K21" s="36">
        <f t="shared" si="1"/>
        <v>252</v>
      </c>
      <c r="L21" s="146">
        <f t="shared" si="2"/>
        <v>-28</v>
      </c>
      <c r="M21" s="38">
        <f t="shared" si="3"/>
        <v>0.9</v>
      </c>
      <c r="N21" s="135">
        <v>1523</v>
      </c>
      <c r="O21" s="147">
        <f t="shared" si="4"/>
        <v>0.1654629021667761</v>
      </c>
      <c r="P21" s="26">
        <v>1820</v>
      </c>
    </row>
    <row r="22" spans="1:16" ht="30">
      <c r="A22" s="27">
        <f t="shared" si="5"/>
        <v>17</v>
      </c>
      <c r="B22" s="90" t="s">
        <v>256</v>
      </c>
      <c r="C22" s="29" t="s">
        <v>17</v>
      </c>
      <c r="D22" s="50" t="s">
        <v>257</v>
      </c>
      <c r="E22" s="68" t="s">
        <v>19</v>
      </c>
      <c r="F22" s="27">
        <v>1075</v>
      </c>
      <c r="G22" s="35">
        <v>317</v>
      </c>
      <c r="H22" s="35">
        <f t="shared" si="0"/>
        <v>1392</v>
      </c>
      <c r="I22" s="27">
        <v>959</v>
      </c>
      <c r="J22" s="35">
        <v>213</v>
      </c>
      <c r="K22" s="36">
        <f t="shared" si="1"/>
        <v>1172</v>
      </c>
      <c r="L22" s="146">
        <f t="shared" si="2"/>
        <v>-220</v>
      </c>
      <c r="M22" s="38">
        <f t="shared" si="3"/>
        <v>0.8419540229885057</v>
      </c>
      <c r="N22" s="135">
        <v>1523</v>
      </c>
      <c r="O22" s="147">
        <f t="shared" si="4"/>
        <v>0.7695338148391333</v>
      </c>
      <c r="P22" s="26">
        <v>42433.5</v>
      </c>
    </row>
    <row r="23" spans="1:16" ht="30">
      <c r="A23" s="27">
        <f t="shared" si="5"/>
        <v>18</v>
      </c>
      <c r="B23" s="90" t="s">
        <v>258</v>
      </c>
      <c r="C23" s="29" t="s">
        <v>36</v>
      </c>
      <c r="D23" s="50" t="s">
        <v>257</v>
      </c>
      <c r="E23" s="68" t="s">
        <v>19</v>
      </c>
      <c r="F23" s="27">
        <v>1121</v>
      </c>
      <c r="G23" s="35">
        <v>331</v>
      </c>
      <c r="H23" s="35">
        <f t="shared" si="0"/>
        <v>1452</v>
      </c>
      <c r="I23" s="27">
        <v>1013</v>
      </c>
      <c r="J23" s="35">
        <v>222</v>
      </c>
      <c r="K23" s="36">
        <f t="shared" si="1"/>
        <v>1235</v>
      </c>
      <c r="L23" s="146">
        <f t="shared" si="2"/>
        <v>-217</v>
      </c>
      <c r="M23" s="38">
        <f t="shared" si="3"/>
        <v>0.8505509641873278</v>
      </c>
      <c r="N23" s="135">
        <v>1523</v>
      </c>
      <c r="O23" s="147">
        <f t="shared" si="4"/>
        <v>0.8108995403808273</v>
      </c>
      <c r="P23" s="26">
        <v>44601.9</v>
      </c>
    </row>
    <row r="24" spans="1:16" ht="30">
      <c r="A24" s="27">
        <f t="shared" si="5"/>
        <v>19</v>
      </c>
      <c r="B24" s="90">
        <v>42939</v>
      </c>
      <c r="C24" s="29" t="s">
        <v>46</v>
      </c>
      <c r="D24" s="50" t="s">
        <v>259</v>
      </c>
      <c r="E24" s="68" t="s">
        <v>19</v>
      </c>
      <c r="F24" s="27">
        <v>902</v>
      </c>
      <c r="G24" s="35">
        <v>402</v>
      </c>
      <c r="H24" s="35">
        <f t="shared" si="0"/>
        <v>1304</v>
      </c>
      <c r="I24" s="27">
        <v>828</v>
      </c>
      <c r="J24" s="35">
        <v>273</v>
      </c>
      <c r="K24" s="36">
        <f t="shared" si="1"/>
        <v>1101</v>
      </c>
      <c r="L24" s="146">
        <f t="shared" si="2"/>
        <v>-203</v>
      </c>
      <c r="M24" s="38">
        <f t="shared" si="3"/>
        <v>0.8443251533742331</v>
      </c>
      <c r="N24" s="135">
        <v>1523</v>
      </c>
      <c r="O24" s="147">
        <f t="shared" si="4"/>
        <v>0.7229152987524623</v>
      </c>
      <c r="P24" s="26">
        <v>19125</v>
      </c>
    </row>
    <row r="25" spans="1:16" ht="30">
      <c r="A25" s="27">
        <f t="shared" si="5"/>
        <v>20</v>
      </c>
      <c r="B25" s="90" t="s">
        <v>260</v>
      </c>
      <c r="C25" s="29" t="s">
        <v>21</v>
      </c>
      <c r="D25" s="50" t="s">
        <v>261</v>
      </c>
      <c r="E25" s="68" t="s">
        <v>19</v>
      </c>
      <c r="F25" s="27">
        <v>866</v>
      </c>
      <c r="G25" s="35">
        <v>521</v>
      </c>
      <c r="H25" s="35">
        <f t="shared" si="0"/>
        <v>1387</v>
      </c>
      <c r="I25" s="27">
        <v>822</v>
      </c>
      <c r="J25" s="35">
        <v>369</v>
      </c>
      <c r="K25" s="36">
        <f t="shared" si="1"/>
        <v>1191</v>
      </c>
      <c r="L25" s="146">
        <f t="shared" si="2"/>
        <v>-196</v>
      </c>
      <c r="M25" s="38">
        <f t="shared" si="3"/>
        <v>0.8586878154289834</v>
      </c>
      <c r="N25" s="135">
        <v>1523</v>
      </c>
      <c r="O25" s="147">
        <f t="shared" si="4"/>
        <v>0.7820091923834537</v>
      </c>
      <c r="P25" s="26">
        <v>26335</v>
      </c>
    </row>
    <row r="26" spans="1:16" ht="30">
      <c r="A26" s="27">
        <f t="shared" si="5"/>
        <v>21</v>
      </c>
      <c r="B26" s="90">
        <v>42940</v>
      </c>
      <c r="C26" s="29" t="s">
        <v>80</v>
      </c>
      <c r="D26" s="50" t="s">
        <v>262</v>
      </c>
      <c r="E26" s="68" t="s">
        <v>19</v>
      </c>
      <c r="F26" s="148">
        <v>217</v>
      </c>
      <c r="G26" s="70">
        <v>49</v>
      </c>
      <c r="H26" s="35">
        <f t="shared" si="0"/>
        <v>266</v>
      </c>
      <c r="I26" s="148">
        <v>215</v>
      </c>
      <c r="J26" s="70">
        <v>34</v>
      </c>
      <c r="K26" s="36">
        <f t="shared" si="1"/>
        <v>249</v>
      </c>
      <c r="L26" s="146">
        <f t="shared" si="2"/>
        <v>-17</v>
      </c>
      <c r="M26" s="38">
        <f t="shared" si="3"/>
        <v>0.9360902255639098</v>
      </c>
      <c r="N26" s="135">
        <v>1523</v>
      </c>
      <c r="O26" s="147">
        <f t="shared" si="4"/>
        <v>0.16349310571240971</v>
      </c>
      <c r="P26" s="26">
        <v>1650</v>
      </c>
    </row>
    <row r="27" spans="1:16" ht="30">
      <c r="A27" s="27">
        <f t="shared" si="5"/>
        <v>22</v>
      </c>
      <c r="B27" s="90">
        <v>42941</v>
      </c>
      <c r="C27" s="29" t="s">
        <v>80</v>
      </c>
      <c r="D27" s="50" t="s">
        <v>263</v>
      </c>
      <c r="E27" s="68" t="s">
        <v>19</v>
      </c>
      <c r="F27" s="148">
        <v>293</v>
      </c>
      <c r="G27" s="70">
        <v>141</v>
      </c>
      <c r="H27" s="35">
        <f t="shared" si="0"/>
        <v>434</v>
      </c>
      <c r="I27" s="148">
        <v>278</v>
      </c>
      <c r="J27" s="70">
        <v>119</v>
      </c>
      <c r="K27" s="36">
        <f t="shared" si="1"/>
        <v>397</v>
      </c>
      <c r="L27" s="146">
        <f t="shared" si="2"/>
        <v>-37</v>
      </c>
      <c r="M27" s="38">
        <f t="shared" si="3"/>
        <v>0.9147465437788018</v>
      </c>
      <c r="N27" s="135">
        <v>1523</v>
      </c>
      <c r="O27" s="147">
        <f t="shared" si="4"/>
        <v>0.2606697307944846</v>
      </c>
      <c r="P27" s="26">
        <v>2335</v>
      </c>
    </row>
    <row r="28" spans="1:16" ht="30">
      <c r="A28" s="27">
        <f t="shared" si="5"/>
        <v>23</v>
      </c>
      <c r="B28" s="90">
        <v>42947</v>
      </c>
      <c r="C28" s="29" t="s">
        <v>80</v>
      </c>
      <c r="D28" s="50" t="s">
        <v>264</v>
      </c>
      <c r="E28" s="68" t="s">
        <v>19</v>
      </c>
      <c r="F28" s="148">
        <v>168</v>
      </c>
      <c r="G28" s="70">
        <v>124</v>
      </c>
      <c r="H28" s="35">
        <f t="shared" si="0"/>
        <v>292</v>
      </c>
      <c r="I28" s="148">
        <v>163</v>
      </c>
      <c r="J28" s="70">
        <v>67</v>
      </c>
      <c r="K28" s="36">
        <f t="shared" si="1"/>
        <v>230</v>
      </c>
      <c r="L28" s="146">
        <f t="shared" si="2"/>
        <v>-62</v>
      </c>
      <c r="M28" s="38">
        <f t="shared" si="3"/>
        <v>0.7876712328767124</v>
      </c>
      <c r="N28" s="135">
        <v>1523</v>
      </c>
      <c r="O28" s="147">
        <f t="shared" si="4"/>
        <v>0.1510177281680893</v>
      </c>
      <c r="P28" s="26">
        <v>1225</v>
      </c>
    </row>
    <row r="29" spans="1:16" ht="15">
      <c r="A29" s="170" t="s">
        <v>13</v>
      </c>
      <c r="B29" s="171"/>
      <c r="C29" s="171"/>
      <c r="D29" s="171"/>
      <c r="E29" s="172"/>
      <c r="F29" s="39">
        <f aca="true" t="shared" si="6" ref="F29:K29">SUM(F6:F28)</f>
        <v>15210</v>
      </c>
      <c r="G29" s="40">
        <f t="shared" si="6"/>
        <v>6416</v>
      </c>
      <c r="H29" s="41">
        <f t="shared" si="6"/>
        <v>21626</v>
      </c>
      <c r="I29" s="39">
        <f t="shared" si="6"/>
        <v>13866</v>
      </c>
      <c r="J29" s="40">
        <f t="shared" si="6"/>
        <v>4200</v>
      </c>
      <c r="K29" s="41">
        <f t="shared" si="6"/>
        <v>18066</v>
      </c>
      <c r="L29" s="54">
        <f t="shared" si="2"/>
        <v>-3560</v>
      </c>
      <c r="M29" s="44">
        <f t="shared" si="3"/>
        <v>0.8353833348746879</v>
      </c>
      <c r="N29" s="149" t="s">
        <v>171</v>
      </c>
      <c r="O29" s="150" t="s">
        <v>171</v>
      </c>
      <c r="P29" s="74">
        <f>SUM(P6:P28)</f>
        <v>394963.7</v>
      </c>
    </row>
    <row r="32" ht="17.25">
      <c r="B32" s="46" t="s">
        <v>23</v>
      </c>
    </row>
  </sheetData>
  <sheetProtection/>
  <mergeCells count="7">
    <mergeCell ref="P4:P5"/>
    <mergeCell ref="A29:E29"/>
    <mergeCell ref="A1:O1"/>
    <mergeCell ref="F4:H4"/>
    <mergeCell ref="I4:K4"/>
    <mergeCell ref="N4:N5"/>
    <mergeCell ref="O4:O5"/>
  </mergeCells>
  <printOptions/>
  <pageMargins left="0.511811024" right="0.511811024" top="0.787401575" bottom="0.787401575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5.00390625" style="0" customWidth="1"/>
    <col min="2" max="2" width="11.57421875" style="0" customWidth="1"/>
    <col min="3" max="3" width="9.28125" style="0" customWidth="1"/>
    <col min="4" max="4" width="38.00390625" style="0" customWidth="1"/>
    <col min="5" max="5" width="18.57421875" style="0" customWidth="1"/>
    <col min="6" max="11" width="8.7109375" style="0" customWidth="1"/>
    <col min="12" max="12" width="11.57421875" style="0" customWidth="1"/>
    <col min="13" max="13" width="21.8515625" style="0" customWidth="1"/>
    <col min="14" max="15" width="13.7109375" style="0" customWidth="1"/>
    <col min="16" max="16" width="16.140625" style="0" customWidth="1"/>
    <col min="17" max="26" width="8.7109375" style="0" customWidth="1"/>
  </cols>
  <sheetData>
    <row r="1" spans="1:15" ht="23.25">
      <c r="A1" s="164" t="s">
        <v>265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4" spans="1:26" ht="17.25">
      <c r="A4" s="56"/>
      <c r="B4" s="1"/>
      <c r="C4" s="1"/>
      <c r="D4" s="1"/>
      <c r="E4" s="1"/>
      <c r="F4" s="169" t="s">
        <v>1</v>
      </c>
      <c r="G4" s="167"/>
      <c r="H4" s="168"/>
      <c r="I4" s="169" t="s">
        <v>2</v>
      </c>
      <c r="J4" s="167"/>
      <c r="K4" s="168"/>
      <c r="L4" s="4" t="s">
        <v>3</v>
      </c>
      <c r="M4" s="142" t="s">
        <v>4</v>
      </c>
      <c r="N4" s="183" t="s">
        <v>226</v>
      </c>
      <c r="O4" s="184" t="s">
        <v>227</v>
      </c>
      <c r="P4" s="173" t="s">
        <v>5</v>
      </c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15.75">
      <c r="A5" s="6" t="s">
        <v>6</v>
      </c>
      <c r="B5" s="7" t="s">
        <v>7</v>
      </c>
      <c r="C5" s="7" t="s">
        <v>8</v>
      </c>
      <c r="D5" s="7" t="s">
        <v>9</v>
      </c>
      <c r="E5" s="8" t="s">
        <v>10</v>
      </c>
      <c r="F5" s="9" t="s">
        <v>11</v>
      </c>
      <c r="G5" s="10" t="s">
        <v>12</v>
      </c>
      <c r="H5" s="11" t="s">
        <v>13</v>
      </c>
      <c r="I5" s="9" t="s">
        <v>11</v>
      </c>
      <c r="J5" s="10" t="s">
        <v>12</v>
      </c>
      <c r="K5" s="11" t="s">
        <v>13</v>
      </c>
      <c r="L5" s="12" t="s">
        <v>14</v>
      </c>
      <c r="M5" s="13" t="s">
        <v>15</v>
      </c>
      <c r="N5" s="174"/>
      <c r="O5" s="185"/>
      <c r="P5" s="17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16" ht="30">
      <c r="A6" s="14">
        <v>1</v>
      </c>
      <c r="B6" s="151" t="s">
        <v>267</v>
      </c>
      <c r="C6" s="16" t="s">
        <v>17</v>
      </c>
      <c r="D6" s="48" t="s">
        <v>268</v>
      </c>
      <c r="E6" s="61" t="s">
        <v>19</v>
      </c>
      <c r="F6" s="27">
        <v>1160</v>
      </c>
      <c r="G6" s="35">
        <v>275</v>
      </c>
      <c r="H6" s="35">
        <f aca="true" t="shared" si="0" ref="H6:H34">F6+G6</f>
        <v>1435</v>
      </c>
      <c r="I6" s="27">
        <v>1087</v>
      </c>
      <c r="J6" s="35">
        <v>178</v>
      </c>
      <c r="K6" s="36">
        <f aca="true" t="shared" si="1" ref="K6:K34">SUM(I6:J6)</f>
        <v>1265</v>
      </c>
      <c r="L6" s="146">
        <f aca="true" t="shared" si="2" ref="L6:L35">K6-H6</f>
        <v>-170</v>
      </c>
      <c r="M6" s="38">
        <f aca="true" t="shared" si="3" ref="M6:M35">K6/H6</f>
        <v>0.8815331010452961</v>
      </c>
      <c r="N6" s="135">
        <v>1523</v>
      </c>
      <c r="O6" s="147">
        <f aca="true" t="shared" si="4" ref="O6:O34">K6/N6</f>
        <v>0.8305975049244911</v>
      </c>
      <c r="P6" s="152">
        <v>32444.7</v>
      </c>
    </row>
    <row r="7" spans="1:16" ht="30">
      <c r="A7" s="27">
        <f aca="true" t="shared" si="5" ref="A7:A34">A6+1</f>
        <v>2</v>
      </c>
      <c r="B7" s="153" t="s">
        <v>270</v>
      </c>
      <c r="C7" s="29" t="s">
        <v>17</v>
      </c>
      <c r="D7" s="50" t="s">
        <v>271</v>
      </c>
      <c r="E7" s="68" t="s">
        <v>19</v>
      </c>
      <c r="F7" s="27">
        <v>858</v>
      </c>
      <c r="G7" s="35">
        <v>205</v>
      </c>
      <c r="H7" s="35">
        <f t="shared" si="0"/>
        <v>1063</v>
      </c>
      <c r="I7" s="27">
        <v>815</v>
      </c>
      <c r="J7" s="35">
        <v>147</v>
      </c>
      <c r="K7" s="36">
        <f t="shared" si="1"/>
        <v>962</v>
      </c>
      <c r="L7" s="146">
        <f t="shared" si="2"/>
        <v>-101</v>
      </c>
      <c r="M7" s="38">
        <f t="shared" si="3"/>
        <v>0.9049858889934148</v>
      </c>
      <c r="N7" s="135">
        <v>1523</v>
      </c>
      <c r="O7" s="147">
        <f t="shared" si="4"/>
        <v>0.6316480630334865</v>
      </c>
      <c r="P7" s="152">
        <v>22074.7</v>
      </c>
    </row>
    <row r="8" spans="1:16" ht="30">
      <c r="A8" s="27">
        <f t="shared" si="5"/>
        <v>3</v>
      </c>
      <c r="B8" s="153" t="s">
        <v>272</v>
      </c>
      <c r="C8" s="29" t="s">
        <v>46</v>
      </c>
      <c r="D8" s="50" t="s">
        <v>273</v>
      </c>
      <c r="E8" s="68" t="s">
        <v>19</v>
      </c>
      <c r="F8" s="27">
        <v>271</v>
      </c>
      <c r="G8" s="35">
        <v>198</v>
      </c>
      <c r="H8" s="35">
        <f t="shared" si="0"/>
        <v>469</v>
      </c>
      <c r="I8" s="27">
        <v>269</v>
      </c>
      <c r="J8" s="35">
        <v>92</v>
      </c>
      <c r="K8" s="36">
        <f t="shared" si="1"/>
        <v>361</v>
      </c>
      <c r="L8" s="146">
        <f t="shared" si="2"/>
        <v>-108</v>
      </c>
      <c r="M8" s="38">
        <f t="shared" si="3"/>
        <v>0.7697228144989339</v>
      </c>
      <c r="N8" s="135">
        <v>1523</v>
      </c>
      <c r="O8" s="147">
        <f t="shared" si="4"/>
        <v>0.23703217334208798</v>
      </c>
      <c r="P8" s="152">
        <v>5944.7</v>
      </c>
    </row>
    <row r="9" spans="1:16" ht="30">
      <c r="A9" s="27">
        <f t="shared" si="5"/>
        <v>4</v>
      </c>
      <c r="B9" s="153" t="s">
        <v>272</v>
      </c>
      <c r="C9" s="29" t="s">
        <v>36</v>
      </c>
      <c r="D9" s="50" t="s">
        <v>271</v>
      </c>
      <c r="E9" s="68" t="s">
        <v>19</v>
      </c>
      <c r="F9" s="27">
        <v>773</v>
      </c>
      <c r="G9" s="35">
        <v>357</v>
      </c>
      <c r="H9" s="35">
        <f t="shared" si="0"/>
        <v>1130</v>
      </c>
      <c r="I9" s="27">
        <v>734</v>
      </c>
      <c r="J9" s="35">
        <v>219</v>
      </c>
      <c r="K9" s="36">
        <f t="shared" si="1"/>
        <v>953</v>
      </c>
      <c r="L9" s="146">
        <f t="shared" si="2"/>
        <v>-177</v>
      </c>
      <c r="M9" s="38">
        <f t="shared" si="3"/>
        <v>0.8433628318584071</v>
      </c>
      <c r="N9" s="135">
        <v>1523</v>
      </c>
      <c r="O9" s="147">
        <f t="shared" si="4"/>
        <v>0.6257386736703874</v>
      </c>
      <c r="P9" s="152">
        <v>22024.1</v>
      </c>
    </row>
    <row r="10" spans="1:16" ht="30">
      <c r="A10" s="27">
        <f t="shared" si="5"/>
        <v>5</v>
      </c>
      <c r="B10" s="153" t="s">
        <v>274</v>
      </c>
      <c r="C10" s="29" t="s">
        <v>46</v>
      </c>
      <c r="D10" s="50" t="s">
        <v>275</v>
      </c>
      <c r="E10" s="68" t="s">
        <v>19</v>
      </c>
      <c r="F10" s="27">
        <v>914</v>
      </c>
      <c r="G10" s="35">
        <v>499</v>
      </c>
      <c r="H10" s="35">
        <f t="shared" si="0"/>
        <v>1413</v>
      </c>
      <c r="I10" s="27">
        <v>821</v>
      </c>
      <c r="J10" s="35">
        <v>397</v>
      </c>
      <c r="K10" s="36">
        <f t="shared" si="1"/>
        <v>1218</v>
      </c>
      <c r="L10" s="146">
        <f t="shared" si="2"/>
        <v>-195</v>
      </c>
      <c r="M10" s="38">
        <f t="shared" si="3"/>
        <v>0.861995753715499</v>
      </c>
      <c r="N10" s="135">
        <v>1523</v>
      </c>
      <c r="O10" s="147">
        <f t="shared" si="4"/>
        <v>0.7997373604727511</v>
      </c>
      <c r="P10" s="152">
        <v>6770</v>
      </c>
    </row>
    <row r="11" spans="1:16" ht="30">
      <c r="A11" s="27">
        <f t="shared" si="5"/>
        <v>6</v>
      </c>
      <c r="B11" s="153" t="s">
        <v>274</v>
      </c>
      <c r="C11" s="29" t="s">
        <v>21</v>
      </c>
      <c r="D11" s="50" t="s">
        <v>276</v>
      </c>
      <c r="E11" s="68" t="s">
        <v>19</v>
      </c>
      <c r="F11" s="27">
        <v>580</v>
      </c>
      <c r="G11" s="35">
        <v>266</v>
      </c>
      <c r="H11" s="35">
        <f t="shared" si="0"/>
        <v>846</v>
      </c>
      <c r="I11" s="27">
        <v>539</v>
      </c>
      <c r="J11" s="35">
        <v>189</v>
      </c>
      <c r="K11" s="36">
        <f t="shared" si="1"/>
        <v>728</v>
      </c>
      <c r="L11" s="146">
        <f t="shared" si="2"/>
        <v>-118</v>
      </c>
      <c r="M11" s="38">
        <f t="shared" si="3"/>
        <v>0.8605200945626478</v>
      </c>
      <c r="N11" s="135">
        <v>1523</v>
      </c>
      <c r="O11" s="147">
        <f t="shared" si="4"/>
        <v>0.4780039395929087</v>
      </c>
      <c r="P11" s="152">
        <v>12330</v>
      </c>
    </row>
    <row r="12" spans="1:16" ht="30">
      <c r="A12" s="27">
        <f t="shared" si="5"/>
        <v>7</v>
      </c>
      <c r="B12" s="153" t="s">
        <v>278</v>
      </c>
      <c r="C12" s="29" t="s">
        <v>80</v>
      </c>
      <c r="D12" s="50" t="s">
        <v>279</v>
      </c>
      <c r="E12" s="68" t="s">
        <v>19</v>
      </c>
      <c r="F12" s="27">
        <v>145</v>
      </c>
      <c r="G12" s="35">
        <v>24</v>
      </c>
      <c r="H12" s="35">
        <f t="shared" si="0"/>
        <v>169</v>
      </c>
      <c r="I12" s="27">
        <v>137</v>
      </c>
      <c r="J12" s="35">
        <v>12</v>
      </c>
      <c r="K12" s="36">
        <f t="shared" si="1"/>
        <v>149</v>
      </c>
      <c r="L12" s="146">
        <f t="shared" si="2"/>
        <v>-20</v>
      </c>
      <c r="M12" s="38">
        <f t="shared" si="3"/>
        <v>0.8816568047337278</v>
      </c>
      <c r="N12" s="135">
        <v>1523</v>
      </c>
      <c r="O12" s="147">
        <f t="shared" si="4"/>
        <v>0.09783322390019698</v>
      </c>
      <c r="P12" s="152">
        <v>1160</v>
      </c>
    </row>
    <row r="13" spans="1:16" ht="30">
      <c r="A13" s="27">
        <f t="shared" si="5"/>
        <v>8</v>
      </c>
      <c r="B13" s="153" t="s">
        <v>280</v>
      </c>
      <c r="C13" s="29" t="s">
        <v>80</v>
      </c>
      <c r="D13" s="50" t="s">
        <v>281</v>
      </c>
      <c r="E13" s="68" t="s">
        <v>19</v>
      </c>
      <c r="F13" s="27">
        <v>202</v>
      </c>
      <c r="G13" s="35">
        <v>64</v>
      </c>
      <c r="H13" s="35">
        <f t="shared" si="0"/>
        <v>266</v>
      </c>
      <c r="I13" s="27">
        <v>188</v>
      </c>
      <c r="J13" s="35">
        <v>23</v>
      </c>
      <c r="K13" s="36">
        <f t="shared" si="1"/>
        <v>211</v>
      </c>
      <c r="L13" s="146">
        <f t="shared" si="2"/>
        <v>-55</v>
      </c>
      <c r="M13" s="38">
        <f t="shared" si="3"/>
        <v>0.793233082706767</v>
      </c>
      <c r="N13" s="135">
        <v>1523</v>
      </c>
      <c r="O13" s="147">
        <f t="shared" si="4"/>
        <v>0.13854235062376888</v>
      </c>
      <c r="P13" s="152">
        <v>1545</v>
      </c>
    </row>
    <row r="14" spans="1:16" ht="15">
      <c r="A14" s="27">
        <f t="shared" si="5"/>
        <v>9</v>
      </c>
      <c r="B14" s="153">
        <v>42957</v>
      </c>
      <c r="C14" s="29" t="s">
        <v>17</v>
      </c>
      <c r="D14" s="50" t="s">
        <v>282</v>
      </c>
      <c r="E14" s="68" t="s">
        <v>64</v>
      </c>
      <c r="F14" s="27">
        <v>34</v>
      </c>
      <c r="G14" s="35">
        <v>52</v>
      </c>
      <c r="H14" s="35">
        <f t="shared" si="0"/>
        <v>86</v>
      </c>
      <c r="I14" s="27">
        <v>32</v>
      </c>
      <c r="J14" s="35">
        <v>29</v>
      </c>
      <c r="K14" s="36">
        <f t="shared" si="1"/>
        <v>61</v>
      </c>
      <c r="L14" s="146">
        <f t="shared" si="2"/>
        <v>-25</v>
      </c>
      <c r="M14" s="38">
        <f t="shared" si="3"/>
        <v>0.7093023255813954</v>
      </c>
      <c r="N14" s="135">
        <v>200</v>
      </c>
      <c r="O14" s="147">
        <f t="shared" si="4"/>
        <v>0.305</v>
      </c>
      <c r="P14" s="152">
        <v>510</v>
      </c>
    </row>
    <row r="15" spans="1:16" ht="30">
      <c r="A15" s="27">
        <f t="shared" si="5"/>
        <v>10</v>
      </c>
      <c r="B15" s="153" t="s">
        <v>283</v>
      </c>
      <c r="C15" s="29" t="s">
        <v>46</v>
      </c>
      <c r="D15" s="50" t="s">
        <v>273</v>
      </c>
      <c r="E15" s="68" t="s">
        <v>19</v>
      </c>
      <c r="F15" s="27">
        <v>339</v>
      </c>
      <c r="G15" s="35">
        <v>257</v>
      </c>
      <c r="H15" s="35">
        <f t="shared" si="0"/>
        <v>596</v>
      </c>
      <c r="I15" s="27">
        <v>306</v>
      </c>
      <c r="J15" s="35">
        <v>166</v>
      </c>
      <c r="K15" s="36">
        <f t="shared" si="1"/>
        <v>472</v>
      </c>
      <c r="L15" s="146">
        <f t="shared" si="2"/>
        <v>-124</v>
      </c>
      <c r="M15" s="38">
        <f t="shared" si="3"/>
        <v>0.7919463087248322</v>
      </c>
      <c r="N15" s="135">
        <v>1523</v>
      </c>
      <c r="O15" s="147">
        <f t="shared" si="4"/>
        <v>0.3099146421536441</v>
      </c>
      <c r="P15" s="152">
        <v>7459.7</v>
      </c>
    </row>
    <row r="16" spans="1:16" ht="30">
      <c r="A16" s="27">
        <f t="shared" si="5"/>
        <v>11</v>
      </c>
      <c r="B16" s="153">
        <v>42959</v>
      </c>
      <c r="C16" s="29" t="s">
        <v>36</v>
      </c>
      <c r="D16" s="50" t="s">
        <v>284</v>
      </c>
      <c r="E16" s="68" t="s">
        <v>19</v>
      </c>
      <c r="F16" s="27">
        <v>215</v>
      </c>
      <c r="G16" s="35">
        <v>336</v>
      </c>
      <c r="H16" s="35">
        <f t="shared" si="0"/>
        <v>551</v>
      </c>
      <c r="I16" s="27">
        <v>205</v>
      </c>
      <c r="J16" s="35">
        <v>260</v>
      </c>
      <c r="K16" s="36">
        <f t="shared" si="1"/>
        <v>465</v>
      </c>
      <c r="L16" s="146">
        <f t="shared" si="2"/>
        <v>-86</v>
      </c>
      <c r="M16" s="38">
        <f t="shared" si="3"/>
        <v>0.8439201451905626</v>
      </c>
      <c r="N16" s="135">
        <v>1523</v>
      </c>
      <c r="O16" s="147">
        <f t="shared" si="4"/>
        <v>0.30531845042678923</v>
      </c>
      <c r="P16" s="152">
        <v>3230</v>
      </c>
    </row>
    <row r="17" spans="1:16" ht="30">
      <c r="A17" s="27">
        <f t="shared" si="5"/>
        <v>12</v>
      </c>
      <c r="B17" s="153" t="s">
        <v>286</v>
      </c>
      <c r="C17" s="29" t="s">
        <v>46</v>
      </c>
      <c r="D17" s="50" t="s">
        <v>287</v>
      </c>
      <c r="E17" s="68" t="s">
        <v>19</v>
      </c>
      <c r="F17" s="27">
        <v>707</v>
      </c>
      <c r="G17" s="35">
        <v>363</v>
      </c>
      <c r="H17" s="35">
        <f t="shared" si="0"/>
        <v>1070</v>
      </c>
      <c r="I17" s="27">
        <v>603</v>
      </c>
      <c r="J17" s="35">
        <v>227</v>
      </c>
      <c r="K17" s="36">
        <f t="shared" si="1"/>
        <v>830</v>
      </c>
      <c r="L17" s="146">
        <f t="shared" si="2"/>
        <v>-240</v>
      </c>
      <c r="M17" s="38">
        <f t="shared" si="3"/>
        <v>0.7757009345794392</v>
      </c>
      <c r="N17" s="135">
        <v>1523</v>
      </c>
      <c r="O17" s="147">
        <f t="shared" si="4"/>
        <v>0.5449770190413658</v>
      </c>
      <c r="P17" s="152">
        <v>3361.7</v>
      </c>
    </row>
    <row r="18" spans="1:16" ht="30">
      <c r="A18" s="27">
        <f t="shared" si="5"/>
        <v>13</v>
      </c>
      <c r="B18" s="153" t="s">
        <v>289</v>
      </c>
      <c r="C18" s="29" t="s">
        <v>80</v>
      </c>
      <c r="D18" s="50" t="s">
        <v>290</v>
      </c>
      <c r="E18" s="68" t="s">
        <v>19</v>
      </c>
      <c r="F18" s="27">
        <v>159</v>
      </c>
      <c r="G18" s="35">
        <v>15</v>
      </c>
      <c r="H18" s="35">
        <f t="shared" si="0"/>
        <v>174</v>
      </c>
      <c r="I18" s="27">
        <v>151</v>
      </c>
      <c r="J18" s="35">
        <v>6</v>
      </c>
      <c r="K18" s="36">
        <f t="shared" si="1"/>
        <v>157</v>
      </c>
      <c r="L18" s="146">
        <f t="shared" si="2"/>
        <v>-17</v>
      </c>
      <c r="M18" s="38">
        <f t="shared" si="3"/>
        <v>0.9022988505747126</v>
      </c>
      <c r="N18" s="135">
        <v>1523</v>
      </c>
      <c r="O18" s="147">
        <f t="shared" si="4"/>
        <v>0.103086014445174</v>
      </c>
      <c r="P18" s="152">
        <v>1325</v>
      </c>
    </row>
    <row r="19" spans="1:16" ht="30">
      <c r="A19" s="27">
        <f t="shared" si="5"/>
        <v>14</v>
      </c>
      <c r="B19" s="153" t="s">
        <v>293</v>
      </c>
      <c r="C19" s="29" t="s">
        <v>31</v>
      </c>
      <c r="D19" s="50" t="s">
        <v>294</v>
      </c>
      <c r="E19" s="68" t="s">
        <v>19</v>
      </c>
      <c r="F19" s="27">
        <v>0</v>
      </c>
      <c r="G19" s="35">
        <v>1380</v>
      </c>
      <c r="H19" s="35">
        <f t="shared" si="0"/>
        <v>1380</v>
      </c>
      <c r="I19" s="27">
        <v>0</v>
      </c>
      <c r="J19" s="35">
        <v>911</v>
      </c>
      <c r="K19" s="36">
        <f t="shared" si="1"/>
        <v>911</v>
      </c>
      <c r="L19" s="146">
        <f t="shared" si="2"/>
        <v>-469</v>
      </c>
      <c r="M19" s="38">
        <f t="shared" si="3"/>
        <v>0.6601449275362319</v>
      </c>
      <c r="N19" s="135">
        <v>1523</v>
      </c>
      <c r="O19" s="147">
        <f t="shared" si="4"/>
        <v>0.5981615233092581</v>
      </c>
      <c r="P19" s="152">
        <v>0</v>
      </c>
    </row>
    <row r="20" spans="1:16" ht="30">
      <c r="A20" s="27">
        <f t="shared" si="5"/>
        <v>15</v>
      </c>
      <c r="B20" s="153">
        <v>42962</v>
      </c>
      <c r="C20" s="29" t="s">
        <v>17</v>
      </c>
      <c r="D20" s="50" t="s">
        <v>295</v>
      </c>
      <c r="E20" s="68" t="s">
        <v>64</v>
      </c>
      <c r="F20" s="27">
        <v>37</v>
      </c>
      <c r="G20" s="35">
        <v>56</v>
      </c>
      <c r="H20" s="35">
        <f t="shared" si="0"/>
        <v>93</v>
      </c>
      <c r="I20" s="27">
        <v>32</v>
      </c>
      <c r="J20" s="35">
        <v>28</v>
      </c>
      <c r="K20" s="36">
        <f t="shared" si="1"/>
        <v>60</v>
      </c>
      <c r="L20" s="146">
        <f t="shared" si="2"/>
        <v>-33</v>
      </c>
      <c r="M20" s="38">
        <f t="shared" si="3"/>
        <v>0.6451612903225806</v>
      </c>
      <c r="N20" s="135">
        <v>200</v>
      </c>
      <c r="O20" s="147">
        <f t="shared" si="4"/>
        <v>0.3</v>
      </c>
      <c r="P20" s="152">
        <v>530</v>
      </c>
    </row>
    <row r="21" spans="1:16" ht="30">
      <c r="A21" s="27">
        <f t="shared" si="5"/>
        <v>16</v>
      </c>
      <c r="B21" s="153" t="s">
        <v>296</v>
      </c>
      <c r="C21" s="29" t="s">
        <v>17</v>
      </c>
      <c r="D21" s="50" t="s">
        <v>297</v>
      </c>
      <c r="E21" s="68" t="s">
        <v>19</v>
      </c>
      <c r="F21" s="27">
        <v>453</v>
      </c>
      <c r="G21" s="35">
        <v>500</v>
      </c>
      <c r="H21" s="35">
        <f t="shared" si="0"/>
        <v>953</v>
      </c>
      <c r="I21" s="27">
        <v>414</v>
      </c>
      <c r="J21" s="35">
        <v>343</v>
      </c>
      <c r="K21" s="36">
        <f t="shared" si="1"/>
        <v>757</v>
      </c>
      <c r="L21" s="146">
        <f t="shared" si="2"/>
        <v>-196</v>
      </c>
      <c r="M21" s="38">
        <f t="shared" si="3"/>
        <v>0.7943336831059811</v>
      </c>
      <c r="N21" s="135">
        <v>1523</v>
      </c>
      <c r="O21" s="147">
        <f t="shared" si="4"/>
        <v>0.4970453053184504</v>
      </c>
      <c r="P21" s="152">
        <v>10979.7</v>
      </c>
    </row>
    <row r="22" spans="1:16" ht="30">
      <c r="A22" s="27">
        <f t="shared" si="5"/>
        <v>17</v>
      </c>
      <c r="B22" s="153">
        <v>42966</v>
      </c>
      <c r="C22" s="29" t="s">
        <v>46</v>
      </c>
      <c r="D22" s="50" t="s">
        <v>299</v>
      </c>
      <c r="E22" s="68" t="s">
        <v>19</v>
      </c>
      <c r="F22" s="27">
        <v>526</v>
      </c>
      <c r="G22" s="35">
        <v>465</v>
      </c>
      <c r="H22" s="35">
        <f t="shared" si="0"/>
        <v>991</v>
      </c>
      <c r="I22" s="27">
        <v>484</v>
      </c>
      <c r="J22" s="35">
        <v>303</v>
      </c>
      <c r="K22" s="36">
        <f t="shared" si="1"/>
        <v>787</v>
      </c>
      <c r="L22" s="146">
        <f t="shared" si="2"/>
        <v>-204</v>
      </c>
      <c r="M22" s="38">
        <f t="shared" si="3"/>
        <v>0.7941473259334006</v>
      </c>
      <c r="N22" s="135">
        <v>1523</v>
      </c>
      <c r="O22" s="147">
        <f t="shared" si="4"/>
        <v>0.5167432698621143</v>
      </c>
      <c r="P22" s="152">
        <v>11569.7</v>
      </c>
    </row>
    <row r="23" spans="1:16" ht="30">
      <c r="A23" s="27">
        <f t="shared" si="5"/>
        <v>18</v>
      </c>
      <c r="B23" s="153" t="s">
        <v>300</v>
      </c>
      <c r="C23" s="29" t="s">
        <v>36</v>
      </c>
      <c r="D23" s="50" t="s">
        <v>297</v>
      </c>
      <c r="E23" s="68" t="s">
        <v>19</v>
      </c>
      <c r="F23" s="27">
        <v>507</v>
      </c>
      <c r="G23" s="35">
        <v>753</v>
      </c>
      <c r="H23" s="35">
        <f t="shared" si="0"/>
        <v>1260</v>
      </c>
      <c r="I23" s="27">
        <v>465</v>
      </c>
      <c r="J23" s="35">
        <v>573</v>
      </c>
      <c r="K23" s="36">
        <f t="shared" si="1"/>
        <v>1038</v>
      </c>
      <c r="L23" s="146">
        <f t="shared" si="2"/>
        <v>-222</v>
      </c>
      <c r="M23" s="38">
        <f t="shared" si="3"/>
        <v>0.8238095238095238</v>
      </c>
      <c r="N23" s="135">
        <v>1523</v>
      </c>
      <c r="O23" s="147">
        <f t="shared" si="4"/>
        <v>0.6815495732107683</v>
      </c>
      <c r="P23" s="152">
        <v>10809.4</v>
      </c>
    </row>
    <row r="24" spans="1:16" ht="30">
      <c r="A24" s="27">
        <f t="shared" si="5"/>
        <v>19</v>
      </c>
      <c r="B24" s="153">
        <v>42967</v>
      </c>
      <c r="C24" s="29" t="s">
        <v>46</v>
      </c>
      <c r="D24" s="50" t="s">
        <v>301</v>
      </c>
      <c r="E24" s="68" t="s">
        <v>19</v>
      </c>
      <c r="F24" s="27">
        <v>620</v>
      </c>
      <c r="G24" s="35">
        <v>772</v>
      </c>
      <c r="H24" s="35">
        <f t="shared" si="0"/>
        <v>1392</v>
      </c>
      <c r="I24" s="27">
        <v>506</v>
      </c>
      <c r="J24" s="35">
        <v>562</v>
      </c>
      <c r="K24" s="36">
        <f t="shared" si="1"/>
        <v>1068</v>
      </c>
      <c r="L24" s="146">
        <f t="shared" si="2"/>
        <v>-324</v>
      </c>
      <c r="M24" s="38">
        <f t="shared" si="3"/>
        <v>0.7672413793103449</v>
      </c>
      <c r="N24" s="135">
        <v>1523</v>
      </c>
      <c r="O24" s="147">
        <f t="shared" si="4"/>
        <v>0.701247537754432</v>
      </c>
      <c r="P24" s="152">
        <v>2908.7</v>
      </c>
    </row>
    <row r="25" spans="1:16" ht="30">
      <c r="A25" s="27">
        <f t="shared" si="5"/>
        <v>20</v>
      </c>
      <c r="B25" s="153" t="s">
        <v>303</v>
      </c>
      <c r="C25" s="29" t="s">
        <v>80</v>
      </c>
      <c r="D25" s="50" t="s">
        <v>305</v>
      </c>
      <c r="E25" s="68" t="s">
        <v>19</v>
      </c>
      <c r="F25" s="27">
        <v>145</v>
      </c>
      <c r="G25" s="35">
        <v>75</v>
      </c>
      <c r="H25" s="35">
        <f t="shared" si="0"/>
        <v>220</v>
      </c>
      <c r="I25" s="27">
        <v>134</v>
      </c>
      <c r="J25" s="35">
        <v>49</v>
      </c>
      <c r="K25" s="36">
        <f t="shared" si="1"/>
        <v>183</v>
      </c>
      <c r="L25" s="146">
        <f t="shared" si="2"/>
        <v>-37</v>
      </c>
      <c r="M25" s="38">
        <f t="shared" si="3"/>
        <v>0.8318181818181818</v>
      </c>
      <c r="N25" s="135">
        <v>1523</v>
      </c>
      <c r="O25" s="147">
        <f t="shared" si="4"/>
        <v>0.12015758371634931</v>
      </c>
      <c r="P25" s="152">
        <v>1100</v>
      </c>
    </row>
    <row r="26" spans="1:16" ht="30">
      <c r="A26" s="27">
        <f t="shared" si="5"/>
        <v>21</v>
      </c>
      <c r="B26" s="153" t="s">
        <v>306</v>
      </c>
      <c r="C26" s="29" t="s">
        <v>17</v>
      </c>
      <c r="D26" s="50" t="s">
        <v>307</v>
      </c>
      <c r="E26" s="68" t="s">
        <v>19</v>
      </c>
      <c r="F26" s="27">
        <v>498</v>
      </c>
      <c r="G26" s="35">
        <v>307</v>
      </c>
      <c r="H26" s="35">
        <f t="shared" si="0"/>
        <v>805</v>
      </c>
      <c r="I26" s="27">
        <v>474</v>
      </c>
      <c r="J26" s="35">
        <v>217</v>
      </c>
      <c r="K26" s="36">
        <f t="shared" si="1"/>
        <v>691</v>
      </c>
      <c r="L26" s="146">
        <f t="shared" si="2"/>
        <v>-114</v>
      </c>
      <c r="M26" s="38">
        <f t="shared" si="3"/>
        <v>0.8583850931677018</v>
      </c>
      <c r="N26" s="135">
        <v>1523</v>
      </c>
      <c r="O26" s="147">
        <f t="shared" si="4"/>
        <v>0.45370978332239004</v>
      </c>
      <c r="P26" s="152">
        <v>17950</v>
      </c>
    </row>
    <row r="27" spans="1:16" ht="30">
      <c r="A27" s="27">
        <f t="shared" si="5"/>
        <v>22</v>
      </c>
      <c r="B27" s="153" t="s">
        <v>309</v>
      </c>
      <c r="C27" s="29" t="s">
        <v>17</v>
      </c>
      <c r="D27" s="50" t="s">
        <v>310</v>
      </c>
      <c r="E27" s="68" t="s">
        <v>19</v>
      </c>
      <c r="F27" s="148">
        <v>898</v>
      </c>
      <c r="G27" s="70">
        <v>477</v>
      </c>
      <c r="H27" s="35">
        <f t="shared" si="0"/>
        <v>1375</v>
      </c>
      <c r="I27" s="148">
        <v>825</v>
      </c>
      <c r="J27" s="70">
        <v>340</v>
      </c>
      <c r="K27" s="36">
        <f t="shared" si="1"/>
        <v>1165</v>
      </c>
      <c r="L27" s="146">
        <f t="shared" si="2"/>
        <v>-210</v>
      </c>
      <c r="M27" s="38">
        <f t="shared" si="3"/>
        <v>0.8472727272727273</v>
      </c>
      <c r="N27" s="135">
        <v>1523</v>
      </c>
      <c r="O27" s="147">
        <f t="shared" si="4"/>
        <v>0.7649376231122784</v>
      </c>
      <c r="P27" s="152">
        <v>23055</v>
      </c>
    </row>
    <row r="28" spans="1:16" ht="15">
      <c r="A28" s="27">
        <f t="shared" si="5"/>
        <v>23</v>
      </c>
      <c r="B28" s="153">
        <v>42971</v>
      </c>
      <c r="C28" s="29" t="s">
        <v>17</v>
      </c>
      <c r="D28" s="50" t="s">
        <v>311</v>
      </c>
      <c r="E28" s="68" t="s">
        <v>64</v>
      </c>
      <c r="F28" s="148">
        <v>24</v>
      </c>
      <c r="G28" s="70">
        <v>50</v>
      </c>
      <c r="H28" s="35">
        <f t="shared" si="0"/>
        <v>74</v>
      </c>
      <c r="I28" s="148">
        <v>22</v>
      </c>
      <c r="J28" s="70">
        <v>26</v>
      </c>
      <c r="K28" s="36">
        <f t="shared" si="1"/>
        <v>48</v>
      </c>
      <c r="L28" s="146">
        <f t="shared" si="2"/>
        <v>-26</v>
      </c>
      <c r="M28" s="38">
        <f t="shared" si="3"/>
        <v>0.6486486486486487</v>
      </c>
      <c r="N28" s="135">
        <v>200</v>
      </c>
      <c r="O28" s="147">
        <f t="shared" si="4"/>
        <v>0.24</v>
      </c>
      <c r="P28" s="152">
        <v>360</v>
      </c>
    </row>
    <row r="29" spans="1:16" ht="30">
      <c r="A29" s="27">
        <f t="shared" si="5"/>
        <v>24</v>
      </c>
      <c r="B29" s="153" t="s">
        <v>313</v>
      </c>
      <c r="C29" s="29" t="s">
        <v>17</v>
      </c>
      <c r="D29" s="50" t="s">
        <v>310</v>
      </c>
      <c r="E29" s="68" t="s">
        <v>19</v>
      </c>
      <c r="F29" s="148">
        <v>1094</v>
      </c>
      <c r="G29" s="70">
        <v>319</v>
      </c>
      <c r="H29" s="35">
        <f t="shared" si="0"/>
        <v>1413</v>
      </c>
      <c r="I29" s="148">
        <v>1035</v>
      </c>
      <c r="J29" s="70">
        <v>238</v>
      </c>
      <c r="K29" s="36">
        <f t="shared" si="1"/>
        <v>1273</v>
      </c>
      <c r="L29" s="146">
        <f t="shared" si="2"/>
        <v>-140</v>
      </c>
      <c r="M29" s="38">
        <f t="shared" si="3"/>
        <v>0.9009200283085633</v>
      </c>
      <c r="N29" s="135">
        <v>1523</v>
      </c>
      <c r="O29" s="147">
        <f t="shared" si="4"/>
        <v>0.8358502954694682</v>
      </c>
      <c r="P29" s="152">
        <v>30155</v>
      </c>
    </row>
    <row r="30" spans="1:16" ht="30">
      <c r="A30" s="27">
        <f t="shared" si="5"/>
        <v>25</v>
      </c>
      <c r="B30" s="153">
        <v>42973</v>
      </c>
      <c r="C30" s="29" t="s">
        <v>46</v>
      </c>
      <c r="D30" s="50" t="s">
        <v>315</v>
      </c>
      <c r="E30" s="68" t="s">
        <v>19</v>
      </c>
      <c r="F30" s="148">
        <v>395</v>
      </c>
      <c r="G30" s="70">
        <v>660</v>
      </c>
      <c r="H30" s="35">
        <f t="shared" si="0"/>
        <v>1055</v>
      </c>
      <c r="I30" s="148">
        <v>355</v>
      </c>
      <c r="J30" s="70">
        <v>331</v>
      </c>
      <c r="K30" s="36">
        <f t="shared" si="1"/>
        <v>686</v>
      </c>
      <c r="L30" s="146">
        <f t="shared" si="2"/>
        <v>-369</v>
      </c>
      <c r="M30" s="38">
        <f t="shared" si="3"/>
        <v>0.6502369668246446</v>
      </c>
      <c r="N30" s="135">
        <v>1523</v>
      </c>
      <c r="O30" s="147">
        <f t="shared" si="4"/>
        <v>0.45042678923177937</v>
      </c>
      <c r="P30" s="152">
        <v>1795.7</v>
      </c>
    </row>
    <row r="31" spans="1:16" ht="30">
      <c r="A31" s="27">
        <f t="shared" si="5"/>
        <v>26</v>
      </c>
      <c r="B31" s="153" t="s">
        <v>316</v>
      </c>
      <c r="C31" s="29" t="s">
        <v>36</v>
      </c>
      <c r="D31" s="50" t="s">
        <v>310</v>
      </c>
      <c r="E31" s="68" t="s">
        <v>19</v>
      </c>
      <c r="F31" s="148">
        <v>1071</v>
      </c>
      <c r="G31" s="70">
        <v>366</v>
      </c>
      <c r="H31" s="35">
        <f t="shared" si="0"/>
        <v>1437</v>
      </c>
      <c r="I31" s="148">
        <v>1010</v>
      </c>
      <c r="J31" s="70">
        <v>275</v>
      </c>
      <c r="K31" s="36">
        <f t="shared" si="1"/>
        <v>1285</v>
      </c>
      <c r="L31" s="146">
        <f t="shared" si="2"/>
        <v>-152</v>
      </c>
      <c r="M31" s="38">
        <f t="shared" si="3"/>
        <v>0.8942240779401531</v>
      </c>
      <c r="N31" s="135">
        <v>1523</v>
      </c>
      <c r="O31" s="147">
        <f t="shared" si="4"/>
        <v>0.8437294812869337</v>
      </c>
      <c r="P31" s="152">
        <v>27664.7</v>
      </c>
    </row>
    <row r="32" spans="1:16" ht="30">
      <c r="A32" s="27">
        <f t="shared" si="5"/>
        <v>27</v>
      </c>
      <c r="B32" s="153">
        <v>42974</v>
      </c>
      <c r="C32" s="29" t="s">
        <v>46</v>
      </c>
      <c r="D32" s="50" t="s">
        <v>318</v>
      </c>
      <c r="E32" s="68" t="s">
        <v>19</v>
      </c>
      <c r="F32" s="148">
        <v>1104</v>
      </c>
      <c r="G32" s="70">
        <v>214</v>
      </c>
      <c r="H32" s="35">
        <f t="shared" si="0"/>
        <v>1318</v>
      </c>
      <c r="I32" s="148">
        <v>917</v>
      </c>
      <c r="J32" s="70">
        <v>136</v>
      </c>
      <c r="K32" s="36">
        <f t="shared" si="1"/>
        <v>1053</v>
      </c>
      <c r="L32" s="146">
        <f t="shared" si="2"/>
        <v>-265</v>
      </c>
      <c r="M32" s="38">
        <f t="shared" si="3"/>
        <v>0.798937784522003</v>
      </c>
      <c r="N32" s="135">
        <v>1523</v>
      </c>
      <c r="O32" s="147">
        <f t="shared" si="4"/>
        <v>0.6913985554826001</v>
      </c>
      <c r="P32" s="152">
        <v>5352</v>
      </c>
    </row>
    <row r="33" spans="1:16" ht="30">
      <c r="A33" s="27">
        <f t="shared" si="5"/>
        <v>28</v>
      </c>
      <c r="B33" s="153" t="s">
        <v>319</v>
      </c>
      <c r="C33" s="29" t="s">
        <v>21</v>
      </c>
      <c r="D33" s="50" t="s">
        <v>310</v>
      </c>
      <c r="E33" s="68" t="s">
        <v>19</v>
      </c>
      <c r="F33" s="148">
        <v>1091</v>
      </c>
      <c r="G33" s="70">
        <v>342</v>
      </c>
      <c r="H33" s="35">
        <f t="shared" si="0"/>
        <v>1433</v>
      </c>
      <c r="I33" s="148">
        <v>1014</v>
      </c>
      <c r="J33" s="70">
        <v>264</v>
      </c>
      <c r="K33" s="36">
        <f t="shared" si="1"/>
        <v>1278</v>
      </c>
      <c r="L33" s="146">
        <f t="shared" si="2"/>
        <v>-155</v>
      </c>
      <c r="M33" s="38">
        <f t="shared" si="3"/>
        <v>0.8918353105373342</v>
      </c>
      <c r="N33" s="135">
        <v>1523</v>
      </c>
      <c r="O33" s="147">
        <f t="shared" si="4"/>
        <v>0.8391332895600788</v>
      </c>
      <c r="P33" s="152">
        <v>28630</v>
      </c>
    </row>
    <row r="34" spans="1:16" ht="30">
      <c r="A34" s="27">
        <f t="shared" si="5"/>
        <v>29</v>
      </c>
      <c r="B34" s="153" t="s">
        <v>321</v>
      </c>
      <c r="C34" s="29" t="s">
        <v>80</v>
      </c>
      <c r="D34" s="50" t="s">
        <v>322</v>
      </c>
      <c r="E34" s="68" t="s">
        <v>19</v>
      </c>
      <c r="F34" s="148">
        <v>265</v>
      </c>
      <c r="G34" s="70">
        <v>118</v>
      </c>
      <c r="H34" s="35">
        <f t="shared" si="0"/>
        <v>383</v>
      </c>
      <c r="I34" s="148">
        <v>232</v>
      </c>
      <c r="J34" s="70">
        <v>88</v>
      </c>
      <c r="K34" s="36">
        <f t="shared" si="1"/>
        <v>320</v>
      </c>
      <c r="L34" s="146">
        <f t="shared" si="2"/>
        <v>-63</v>
      </c>
      <c r="M34" s="38">
        <f t="shared" si="3"/>
        <v>0.835509138381201</v>
      </c>
      <c r="N34" s="135">
        <v>1523</v>
      </c>
      <c r="O34" s="147">
        <f t="shared" si="4"/>
        <v>0.21011162179908077</v>
      </c>
      <c r="P34" s="152">
        <v>1940</v>
      </c>
    </row>
    <row r="35" spans="1:16" ht="15">
      <c r="A35" s="170" t="s">
        <v>13</v>
      </c>
      <c r="B35" s="171"/>
      <c r="C35" s="171"/>
      <c r="D35" s="171"/>
      <c r="E35" s="172"/>
      <c r="F35" s="39">
        <f aca="true" t="shared" si="6" ref="F35:K35">SUM(F6:F34)</f>
        <v>15085</v>
      </c>
      <c r="G35" s="40">
        <f t="shared" si="6"/>
        <v>9765</v>
      </c>
      <c r="H35" s="41">
        <f t="shared" si="6"/>
        <v>24850</v>
      </c>
      <c r="I35" s="39">
        <f t="shared" si="6"/>
        <v>13806</v>
      </c>
      <c r="J35" s="40">
        <f t="shared" si="6"/>
        <v>6629</v>
      </c>
      <c r="K35" s="41">
        <f t="shared" si="6"/>
        <v>20435</v>
      </c>
      <c r="L35" s="54">
        <f t="shared" si="2"/>
        <v>-4415</v>
      </c>
      <c r="M35" s="44">
        <f t="shared" si="3"/>
        <v>0.8223340040241449</v>
      </c>
      <c r="N35" s="149" t="s">
        <v>171</v>
      </c>
      <c r="O35" s="156" t="s">
        <v>171</v>
      </c>
      <c r="P35" s="45">
        <f>SUM(P6:P34)</f>
        <v>294979.5</v>
      </c>
    </row>
    <row r="38" ht="17.25">
      <c r="B38" s="46" t="s">
        <v>23</v>
      </c>
    </row>
  </sheetData>
  <sheetProtection/>
  <mergeCells count="7">
    <mergeCell ref="A35:E35"/>
    <mergeCell ref="P4:P5"/>
    <mergeCell ref="A1:O1"/>
    <mergeCell ref="F4:H4"/>
    <mergeCell ref="I4:K4"/>
    <mergeCell ref="N4:N5"/>
    <mergeCell ref="O4:O5"/>
  </mergeCells>
  <printOptions/>
  <pageMargins left="0.511811024" right="0.511811024" top="0.22" bottom="0.1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Thalita</dc:creator>
  <cp:keywords/>
  <dc:description/>
  <cp:lastModifiedBy>x200395</cp:lastModifiedBy>
  <dcterms:created xsi:type="dcterms:W3CDTF">2018-03-20T19:10:42Z</dcterms:created>
  <dcterms:modified xsi:type="dcterms:W3CDTF">2018-04-06T18:55:07Z</dcterms:modified>
  <cp:category/>
  <cp:version/>
  <cp:contentType/>
  <cp:contentStatus/>
</cp:coreProperties>
</file>