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<sst xmlns="http://schemas.openxmlformats.org/spreadsheetml/2006/main" count="90" uniqueCount="87">
  <si>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</si>
  <si>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</si>
  <si>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</si>
  <si>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</si>
  <si>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</si>
  <si>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</si>
  <si>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</si>
  <si>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</si>
  <si>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</si>
  <si>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</si>
  <si>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</si>
  <si>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</si>
  <si>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</si>
  <si>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</si>
  <si>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</si>
  <si>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</si>
  <si>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</si>
  <si>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</si>
  <si>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</si>
  <si>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</si>
  <si>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</si>
  <si>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</si>
  <si>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</si>
  <si>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</si>
  <si>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</si>
  <si>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</si>
  <si>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</si>
  <si>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</si>
  <si>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</si>
  <si>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</si>
  <si>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</si>
  <si>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</si>
  <si>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</si>
  <si>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</si>
  <si>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</si>
  <si>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</si>
  <si>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</si>
  <si>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</si>
  <si>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</si>
  <si>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</si>
  <si>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</si>
  <si>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</si>
  <si>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</si>
  <si>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</si>
  <si>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</si>
  <si>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</si>
  <si>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</si>
  <si>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</si>
  <si>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</si>
  <si>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</si>
  <si>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</si>
  <si>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</si>
  <si>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</si>
  <si>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</si>
  <si>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</si>
  <si>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</si>
  <si>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</si>
  <si>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</si>
  <si>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</si>
  <si>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</si>
  <si>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</si>
  <si>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</si>
  <si>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</si>
  <si>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</si>
  <si>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</si>
  <si>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</si>
  <si>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</si>
  <si>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</si>
  <si>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</si>
  <si>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</si>
  <si>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</si>
  <si>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</si>
  <si>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</si>
  <si>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</si>
  <si>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</si>
  <si>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</si>
  <si>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</si>
  <si>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</si>
  <si>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</si>
  <si>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</si>
  <si>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</si>
  <si>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</si>
  <si>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</si>
  <si>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22/03/24 - VENCIMENTO 01/04/24</t>
  </si>
  <si>
    <t>5.0. Remuneração Veículos Elétricos</t>
  </si>
  <si>
    <t>5.1. Remuneração Aquático</t>
  </si>
  <si>
    <t>4. Remuneração Bruta do Operador (4.1 + 4.2 +....+ 5.1)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</si>
</sst>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78</xdr:row>
      <xdr:rowOff>0</xdr:rowOff>
    </xdr:from>
    <xdr:to>
      <xdr:col>2</xdr:col>
      <xdr:colOff>600075</xdr:colOff>
      <xdr:row>78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52612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380677</v>
      </c>
      <c r="C7" s="9">
        <f t="shared" si="0"/>
        <v>254262</v>
      </c>
      <c r="D7" s="9">
        <f t="shared" si="0"/>
        <v>241416</v>
      </c>
      <c r="E7" s="9">
        <f t="shared" si="0"/>
        <v>68699</v>
      </c>
      <c r="F7" s="9">
        <f t="shared" si="0"/>
        <v>237440</v>
      </c>
      <c r="G7" s="9">
        <f t="shared" si="0"/>
        <v>381233</v>
      </c>
      <c r="H7" s="9">
        <f t="shared" si="0"/>
        <v>47719</v>
      </c>
      <c r="I7" s="9">
        <f t="shared" si="0"/>
        <v>275343</v>
      </c>
      <c r="J7" s="9">
        <f t="shared" si="0"/>
        <v>205922</v>
      </c>
      <c r="K7" s="9">
        <f t="shared" si="0"/>
        <v>314307</v>
      </c>
      <c r="L7" s="9">
        <f t="shared" si="0"/>
        <v>237706</v>
      </c>
      <c r="M7" s="9">
        <f t="shared" si="0"/>
        <v>133428</v>
      </c>
      <c r="N7" s="9">
        <f t="shared" si="0"/>
        <v>83245</v>
      </c>
      <c r="O7" s="9">
        <f t="shared" si="0"/>
        <v>2861397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82</v>
      </c>
      <c r="B8" s="11">
        <f aca="true" t="shared" si="1" ref="B8:O8">B9+B10</f>
        <v>9594</v>
      </c>
      <c r="C8" s="11">
        <f t="shared" si="1"/>
        <v>9065</v>
      </c>
      <c r="D8" s="11">
        <f t="shared" si="1"/>
        <v>5054</v>
      </c>
      <c r="E8" s="11">
        <f t="shared" si="1"/>
        <v>1743</v>
      </c>
      <c r="F8" s="11">
        <f t="shared" si="1"/>
        <v>6440</v>
      </c>
      <c r="G8" s="11">
        <f t="shared" si="1"/>
        <v>12139</v>
      </c>
      <c r="H8" s="11">
        <f t="shared" si="1"/>
        <v>1658</v>
      </c>
      <c r="I8" s="11">
        <f t="shared" si="1"/>
        <v>12797</v>
      </c>
      <c r="J8" s="11">
        <f t="shared" si="1"/>
        <v>7163</v>
      </c>
      <c r="K8" s="11">
        <f t="shared" si="1"/>
        <v>4509</v>
      </c>
      <c r="L8" s="11">
        <f t="shared" si="1"/>
        <v>3217</v>
      </c>
      <c r="M8" s="11">
        <f t="shared" si="1"/>
        <v>5371</v>
      </c>
      <c r="N8" s="11">
        <f t="shared" si="1"/>
        <v>3305</v>
      </c>
      <c r="O8" s="11">
        <f t="shared" si="1"/>
        <v>82055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9594</v>
      </c>
      <c r="C9" s="11">
        <v>9065</v>
      </c>
      <c r="D9" s="11">
        <v>5054</v>
      </c>
      <c r="E9" s="11">
        <v>1743</v>
      </c>
      <c r="F9" s="11">
        <v>6440</v>
      </c>
      <c r="G9" s="11">
        <v>12139</v>
      </c>
      <c r="H9" s="11">
        <v>1658</v>
      </c>
      <c r="I9" s="11">
        <v>12797</v>
      </c>
      <c r="J9" s="11">
        <v>7163</v>
      </c>
      <c r="K9" s="11">
        <v>4506</v>
      </c>
      <c r="L9" s="11">
        <v>3215</v>
      </c>
      <c r="M9" s="11">
        <v>5371</v>
      </c>
      <c r="N9" s="11">
        <v>3290</v>
      </c>
      <c r="O9" s="11">
        <f>SUM(B9:N9)</f>
        <v>82035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3</v>
      </c>
      <c r="L10" s="13">
        <v>2</v>
      </c>
      <c r="M10" s="13">
        <v>0</v>
      </c>
      <c r="N10" s="13">
        <v>15</v>
      </c>
      <c r="O10" s="11">
        <f>SUM(B10:N10)</f>
        <v>20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71</v>
      </c>
      <c r="B11" s="13">
        <v>371083</v>
      </c>
      <c r="C11" s="13">
        <v>245197</v>
      </c>
      <c r="D11" s="13">
        <v>236362</v>
      </c>
      <c r="E11" s="13">
        <v>66956</v>
      </c>
      <c r="F11" s="13">
        <v>231000</v>
      </c>
      <c r="G11" s="13">
        <v>369094</v>
      </c>
      <c r="H11" s="13">
        <v>46061</v>
      </c>
      <c r="I11" s="13">
        <v>262546</v>
      </c>
      <c r="J11" s="13">
        <v>198759</v>
      </c>
      <c r="K11" s="13">
        <v>309798</v>
      </c>
      <c r="L11" s="13">
        <v>234489</v>
      </c>
      <c r="M11" s="13">
        <v>128057</v>
      </c>
      <c r="N11" s="13">
        <v>79940</v>
      </c>
      <c r="O11" s="11">
        <f>SUM(B11:N11)</f>
        <v>2779342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75</v>
      </c>
      <c r="B12" s="13">
        <v>24207</v>
      </c>
      <c r="C12" s="13">
        <v>20351</v>
      </c>
      <c r="D12" s="13">
        <v>16584</v>
      </c>
      <c r="E12" s="13">
        <v>6495</v>
      </c>
      <c r="F12" s="13">
        <v>19280</v>
      </c>
      <c r="G12" s="13">
        <v>32645</v>
      </c>
      <c r="H12" s="13">
        <v>4389</v>
      </c>
      <c r="I12" s="13">
        <v>22986</v>
      </c>
      <c r="J12" s="13">
        <v>16030</v>
      </c>
      <c r="K12" s="13">
        <v>19638</v>
      </c>
      <c r="L12" s="13">
        <v>14588</v>
      </c>
      <c r="M12" s="13">
        <v>6099</v>
      </c>
      <c r="N12" s="13">
        <v>3212</v>
      </c>
      <c r="O12" s="11">
        <f>SUM(B12:N12)</f>
        <v>206504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76</v>
      </c>
      <c r="B13" s="15">
        <f aca="true" t="shared" si="2" ref="B13:N13">B11-B12</f>
        <v>346876</v>
      </c>
      <c r="C13" s="15">
        <f t="shared" si="2"/>
        <v>224846</v>
      </c>
      <c r="D13" s="15">
        <f t="shared" si="2"/>
        <v>219778</v>
      </c>
      <c r="E13" s="15">
        <f t="shared" si="2"/>
        <v>60461</v>
      </c>
      <c r="F13" s="15">
        <f t="shared" si="2"/>
        <v>211720</v>
      </c>
      <c r="G13" s="15">
        <f t="shared" si="2"/>
        <v>336449</v>
      </c>
      <c r="H13" s="15">
        <f t="shared" si="2"/>
        <v>41672</v>
      </c>
      <c r="I13" s="15">
        <f t="shared" si="2"/>
        <v>239560</v>
      </c>
      <c r="J13" s="15">
        <f t="shared" si="2"/>
        <v>182729</v>
      </c>
      <c r="K13" s="15">
        <f t="shared" si="2"/>
        <v>290160</v>
      </c>
      <c r="L13" s="15">
        <f t="shared" si="2"/>
        <v>219901</v>
      </c>
      <c r="M13" s="15">
        <f t="shared" si="2"/>
        <v>121958</v>
      </c>
      <c r="N13" s="15">
        <f t="shared" si="2"/>
        <v>76728</v>
      </c>
      <c r="O13" s="11">
        <f>SUM(B13:N13)</f>
        <v>2572838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1.232275869954429</v>
      </c>
      <c r="C18" s="19">
        <v>1.321103912949996</v>
      </c>
      <c r="D18" s="19">
        <v>1.442598099355641</v>
      </c>
      <c r="E18" s="19">
        <v>0.883601892758</v>
      </c>
      <c r="F18" s="19">
        <v>1.332067658952019</v>
      </c>
      <c r="G18" s="19">
        <v>1.406745894651216</v>
      </c>
      <c r="H18" s="19">
        <v>1.561436488434972</v>
      </c>
      <c r="I18" s="19">
        <v>1.261274083732218</v>
      </c>
      <c r="J18" s="19">
        <v>1.333766515865123</v>
      </c>
      <c r="K18" s="19">
        <v>1.131613717347748</v>
      </c>
      <c r="L18" s="19">
        <v>1.32672076947192</v>
      </c>
      <c r="M18" s="19">
        <v>1.185166670723658</v>
      </c>
      <c r="N18" s="19">
        <v>1.09680456893557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86</v>
      </c>
      <c r="B20" s="24">
        <f>SUM(B21:B32)</f>
        <v>1513488.11</v>
      </c>
      <c r="C20" s="24">
        <f aca="true" t="shared" si="3" ref="C20:O20">SUM(C21:C32)</f>
        <v>1094723.3199999998</v>
      </c>
      <c r="D20" s="24">
        <f t="shared" si="3"/>
        <v>982272.32</v>
      </c>
      <c r="E20" s="24">
        <f t="shared" si="3"/>
        <v>300139.54999999993</v>
      </c>
      <c r="F20" s="24">
        <f t="shared" si="3"/>
        <v>1049344.19</v>
      </c>
      <c r="G20" s="24">
        <f t="shared" si="3"/>
        <v>1476393.2100000002</v>
      </c>
      <c r="H20" s="24">
        <f t="shared" si="3"/>
        <v>288792.88999999996</v>
      </c>
      <c r="I20" s="24">
        <f t="shared" si="3"/>
        <v>1150177.83</v>
      </c>
      <c r="J20" s="24">
        <f t="shared" si="3"/>
        <v>898207.14</v>
      </c>
      <c r="K20" s="24">
        <f t="shared" si="3"/>
        <v>1194980.34</v>
      </c>
      <c r="L20" s="24">
        <f t="shared" si="3"/>
        <v>1155780.6400000004</v>
      </c>
      <c r="M20" s="24">
        <f t="shared" si="3"/>
        <v>654869.29</v>
      </c>
      <c r="N20" s="24">
        <f t="shared" si="3"/>
        <v>337833.73000000004</v>
      </c>
      <c r="O20" s="24">
        <f t="shared" si="3"/>
        <v>12097002.56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1123758.5</v>
      </c>
      <c r="C21" s="28">
        <f aca="true" t="shared" si="4" ref="C21:N21">ROUND((C15+C16)*C7,2)</f>
        <v>775397.4</v>
      </c>
      <c r="D21" s="28">
        <f t="shared" si="4"/>
        <v>645667.09</v>
      </c>
      <c r="E21" s="28">
        <f t="shared" si="4"/>
        <v>313885.73</v>
      </c>
      <c r="F21" s="28">
        <f t="shared" si="4"/>
        <v>736040.26</v>
      </c>
      <c r="G21" s="28">
        <f t="shared" si="4"/>
        <v>972372.89</v>
      </c>
      <c r="H21" s="28">
        <f t="shared" si="4"/>
        <v>163418.49</v>
      </c>
      <c r="I21" s="28">
        <f t="shared" si="4"/>
        <v>833766.14</v>
      </c>
      <c r="J21" s="28">
        <f t="shared" si="4"/>
        <v>627176.64</v>
      </c>
      <c r="K21" s="28">
        <f t="shared" si="4"/>
        <v>904858.42</v>
      </c>
      <c r="L21" s="28">
        <f t="shared" si="4"/>
        <v>779200.27</v>
      </c>
      <c r="M21" s="28">
        <f t="shared" si="4"/>
        <v>504691.41</v>
      </c>
      <c r="N21" s="28">
        <f t="shared" si="4"/>
        <v>284423.19</v>
      </c>
      <c r="O21" s="28">
        <f aca="true" t="shared" si="5" ref="O21:O29">SUM(B21:N21)</f>
        <v>8664656.429999998</v>
      </c>
    </row>
    <row r="22" spans="1:23" ht="18.75" customHeight="1">
      <c r="A22" s="26" t="s">
        <v>33</v>
      </c>
      <c r="B22" s="28">
        <f>IF(B18&lt;&gt;0,ROUND((B18-1)*B21,2),0)</f>
        <v>261021.98</v>
      </c>
      <c r="C22" s="28">
        <f aca="true" t="shared" si="6" ref="C22:N22">IF(C18&lt;&gt;0,ROUND((C18-1)*C21,2),0)</f>
        <v>248983.14</v>
      </c>
      <c r="D22" s="28">
        <f t="shared" si="6"/>
        <v>285771.03</v>
      </c>
      <c r="E22" s="28">
        <f t="shared" si="6"/>
        <v>-36535.7</v>
      </c>
      <c r="F22" s="28">
        <f t="shared" si="6"/>
        <v>244415.17</v>
      </c>
      <c r="G22" s="28">
        <f t="shared" si="6"/>
        <v>395508.68</v>
      </c>
      <c r="H22" s="28">
        <f t="shared" si="6"/>
        <v>91749.1</v>
      </c>
      <c r="I22" s="28">
        <f t="shared" si="6"/>
        <v>217841.48</v>
      </c>
      <c r="J22" s="28">
        <f t="shared" si="6"/>
        <v>209330.56</v>
      </c>
      <c r="K22" s="28">
        <f t="shared" si="6"/>
        <v>119091.78</v>
      </c>
      <c r="L22" s="28">
        <f t="shared" si="6"/>
        <v>254580.91</v>
      </c>
      <c r="M22" s="28">
        <f t="shared" si="6"/>
        <v>93452.03</v>
      </c>
      <c r="N22" s="28">
        <f t="shared" si="6"/>
        <v>27533.46</v>
      </c>
      <c r="O22" s="28">
        <f t="shared" si="5"/>
        <v>2412743.62</v>
      </c>
      <c r="W22" s="51"/>
    </row>
    <row r="23" spans="1:15" ht="18.75" customHeight="1">
      <c r="A23" s="26" t="s">
        <v>34</v>
      </c>
      <c r="B23" s="28">
        <v>64654.8</v>
      </c>
      <c r="C23" s="28">
        <v>41936.38</v>
      </c>
      <c r="D23" s="28">
        <v>30640.96</v>
      </c>
      <c r="E23" s="28">
        <v>11799.54</v>
      </c>
      <c r="F23" s="28">
        <v>38967.64</v>
      </c>
      <c r="G23" s="28">
        <v>62782.27</v>
      </c>
      <c r="H23" s="28">
        <v>7496.07</v>
      </c>
      <c r="I23" s="28">
        <v>44455</v>
      </c>
      <c r="J23" s="28">
        <v>32518.29</v>
      </c>
      <c r="K23" s="28">
        <v>45077.94</v>
      </c>
      <c r="L23" s="28">
        <v>49011.01</v>
      </c>
      <c r="M23" s="28">
        <v>24909.3</v>
      </c>
      <c r="N23" s="28">
        <v>15050.68</v>
      </c>
      <c r="O23" s="28">
        <f t="shared" si="5"/>
        <v>469299.88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67</v>
      </c>
      <c r="B26" s="28">
        <v>1143.65</v>
      </c>
      <c r="C26" s="28">
        <v>841.4</v>
      </c>
      <c r="D26" s="28">
        <v>759.71</v>
      </c>
      <c r="E26" s="28">
        <v>228.73</v>
      </c>
      <c r="F26" s="28">
        <v>803.28</v>
      </c>
      <c r="G26" s="28">
        <v>1127.31</v>
      </c>
      <c r="H26" s="28">
        <v>206.95</v>
      </c>
      <c r="I26" s="28">
        <v>865.91</v>
      </c>
      <c r="J26" s="28">
        <v>686.19</v>
      </c>
      <c r="K26" s="28">
        <v>906.75</v>
      </c>
      <c r="L26" s="28">
        <v>876.8</v>
      </c>
      <c r="M26" s="28">
        <v>492.86</v>
      </c>
      <c r="N26" s="28">
        <v>250.53</v>
      </c>
      <c r="O26" s="28">
        <f t="shared" si="5"/>
        <v>9190.07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68</v>
      </c>
      <c r="B27" s="28">
        <v>997.87</v>
      </c>
      <c r="C27" s="28">
        <v>742.94</v>
      </c>
      <c r="D27" s="28">
        <v>651.62</v>
      </c>
      <c r="E27" s="28">
        <v>199.02</v>
      </c>
      <c r="F27" s="28">
        <v>655.72</v>
      </c>
      <c r="G27" s="28">
        <v>883.35</v>
      </c>
      <c r="H27" s="28">
        <v>163.58</v>
      </c>
      <c r="I27" s="28">
        <v>691.18</v>
      </c>
      <c r="J27" s="28">
        <v>651.62</v>
      </c>
      <c r="K27" s="28">
        <v>862.89</v>
      </c>
      <c r="L27" s="28">
        <v>753.86</v>
      </c>
      <c r="M27" s="28">
        <v>425.33</v>
      </c>
      <c r="N27" s="28">
        <v>223.57</v>
      </c>
      <c r="O27" s="28">
        <f t="shared" si="5"/>
        <v>7902.55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69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412</v>
      </c>
      <c r="H28" s="28">
        <v>76.3</v>
      </c>
      <c r="I28" s="28">
        <v>320.45</v>
      </c>
      <c r="J28" s="28">
        <v>308.37</v>
      </c>
      <c r="K28" s="28">
        <v>396.74</v>
      </c>
      <c r="L28" s="28">
        <v>351.6</v>
      </c>
      <c r="M28" s="28">
        <v>199.01</v>
      </c>
      <c r="N28" s="28">
        <v>104.27</v>
      </c>
      <c r="O28" s="28">
        <f t="shared" si="5"/>
        <v>3683.229999999999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70</v>
      </c>
      <c r="B29" s="28">
        <v>57905.8</v>
      </c>
      <c r="C29" s="28">
        <v>22935.45</v>
      </c>
      <c r="D29" s="28">
        <v>16707.94</v>
      </c>
      <c r="E29" s="28">
        <v>8699.35</v>
      </c>
      <c r="F29" s="28">
        <v>26386.25</v>
      </c>
      <c r="G29" s="28">
        <v>41536.66</v>
      </c>
      <c r="H29" s="28">
        <v>23912.35</v>
      </c>
      <c r="I29" s="28">
        <v>48697.57</v>
      </c>
      <c r="J29" s="28">
        <v>25765.42</v>
      </c>
      <c r="K29" s="28">
        <v>40655.41</v>
      </c>
      <c r="L29" s="28">
        <v>40565.8</v>
      </c>
      <c r="M29" s="28">
        <v>28929.3</v>
      </c>
      <c r="N29" s="28">
        <v>8477.98</v>
      </c>
      <c r="O29" s="28">
        <f t="shared" si="5"/>
        <v>391175.28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84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77422.8</v>
      </c>
      <c r="L30" s="28">
        <v>28670.34</v>
      </c>
      <c r="M30" s="28">
        <v>0</v>
      </c>
      <c r="N30" s="28">
        <v>0</v>
      </c>
      <c r="O30" s="28">
        <f>SUM(B30:N30)</f>
        <v>106093.14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6" t="s">
        <v>85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3937.56</v>
      </c>
      <c r="L31" s="28">
        <v>0</v>
      </c>
      <c r="M31" s="28">
        <v>0</v>
      </c>
      <c r="N31" s="28">
        <v>0</v>
      </c>
      <c r="O31" s="28">
        <f>SUM(B31:N31)</f>
        <v>3937.56</v>
      </c>
      <c r="P31"/>
      <c r="Q31"/>
      <c r="R31"/>
      <c r="S31"/>
      <c r="T31"/>
      <c r="U31"/>
      <c r="V31"/>
      <c r="W31"/>
      <c r="X31"/>
      <c r="Y31"/>
      <c r="Z31"/>
    </row>
    <row r="32" spans="1:16" ht="15" customHeight="1">
      <c r="A32" s="27"/>
      <c r="B32" s="16"/>
      <c r="C32" s="16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52"/>
    </row>
    <row r="33" spans="1:15" ht="18.75" customHeight="1">
      <c r="A33" s="14" t="s">
        <v>37</v>
      </c>
      <c r="B33" s="28">
        <f>+B34+B36+B49+B50+B51+B56-B57</f>
        <v>-75588.94</v>
      </c>
      <c r="C33" s="28">
        <f aca="true" t="shared" si="7" ref="C33:O33">+C34+C36+C49+C50+C51+C56-C57</f>
        <v>-59848.45</v>
      </c>
      <c r="D33" s="28">
        <f t="shared" si="7"/>
        <v>-52999.68</v>
      </c>
      <c r="E33" s="28">
        <f t="shared" si="7"/>
        <v>-53711.56</v>
      </c>
      <c r="F33" s="28">
        <f t="shared" si="7"/>
        <v>-46738.92</v>
      </c>
      <c r="G33" s="28">
        <f t="shared" si="7"/>
        <v>-123583.26000000001</v>
      </c>
      <c r="H33" s="28">
        <f t="shared" si="7"/>
        <v>-35655.52</v>
      </c>
      <c r="I33" s="28">
        <f t="shared" si="7"/>
        <v>-64444.42</v>
      </c>
      <c r="J33" s="28">
        <f t="shared" si="7"/>
        <v>-56884.84</v>
      </c>
      <c r="K33" s="28">
        <f t="shared" si="7"/>
        <v>-62534.45000000005</v>
      </c>
      <c r="L33" s="28">
        <f t="shared" si="7"/>
        <v>-27175.410000000033</v>
      </c>
      <c r="M33" s="28">
        <f t="shared" si="7"/>
        <v>-148203.93</v>
      </c>
      <c r="N33" s="28">
        <f t="shared" si="7"/>
        <v>-35143.61</v>
      </c>
      <c r="O33" s="28">
        <f t="shared" si="7"/>
        <v>-842512.9900000003</v>
      </c>
    </row>
    <row r="34" spans="1:15" ht="18.75" customHeight="1">
      <c r="A34" s="26" t="s">
        <v>38</v>
      </c>
      <c r="B34" s="29">
        <f>+B35</f>
        <v>-42213.6</v>
      </c>
      <c r="C34" s="29">
        <f>+C35</f>
        <v>-39886</v>
      </c>
      <c r="D34" s="29">
        <f aca="true" t="shared" si="8" ref="D34:O34">+D35</f>
        <v>-22237.6</v>
      </c>
      <c r="E34" s="29">
        <f t="shared" si="8"/>
        <v>-7669.2</v>
      </c>
      <c r="F34" s="29">
        <f t="shared" si="8"/>
        <v>-28336</v>
      </c>
      <c r="G34" s="29">
        <f t="shared" si="8"/>
        <v>-53411.6</v>
      </c>
      <c r="H34" s="29">
        <f t="shared" si="8"/>
        <v>-7295.2</v>
      </c>
      <c r="I34" s="29">
        <f t="shared" si="8"/>
        <v>-56306.8</v>
      </c>
      <c r="J34" s="29">
        <f t="shared" si="8"/>
        <v>-31517.2</v>
      </c>
      <c r="K34" s="29">
        <f t="shared" si="8"/>
        <v>-19826.4</v>
      </c>
      <c r="L34" s="29">
        <f t="shared" si="8"/>
        <v>-14146</v>
      </c>
      <c r="M34" s="29">
        <f t="shared" si="8"/>
        <v>-23632.4</v>
      </c>
      <c r="N34" s="29">
        <f t="shared" si="8"/>
        <v>-14476</v>
      </c>
      <c r="O34" s="29">
        <f t="shared" si="8"/>
        <v>-360954.0000000001</v>
      </c>
    </row>
    <row r="35" spans="1:26" ht="18.75" customHeight="1">
      <c r="A35" s="27" t="s">
        <v>39</v>
      </c>
      <c r="B35" s="16">
        <f>ROUND((-B9)*$G$3,2)</f>
        <v>-42213.6</v>
      </c>
      <c r="C35" s="16">
        <f aca="true" t="shared" si="9" ref="C35:N35">ROUND((-C9)*$G$3,2)</f>
        <v>-39886</v>
      </c>
      <c r="D35" s="16">
        <f t="shared" si="9"/>
        <v>-22237.6</v>
      </c>
      <c r="E35" s="16">
        <f t="shared" si="9"/>
        <v>-7669.2</v>
      </c>
      <c r="F35" s="16">
        <f t="shared" si="9"/>
        <v>-28336</v>
      </c>
      <c r="G35" s="16">
        <f t="shared" si="9"/>
        <v>-53411.6</v>
      </c>
      <c r="H35" s="16">
        <f t="shared" si="9"/>
        <v>-7295.2</v>
      </c>
      <c r="I35" s="16">
        <f t="shared" si="9"/>
        <v>-56306.8</v>
      </c>
      <c r="J35" s="16">
        <f t="shared" si="9"/>
        <v>-31517.2</v>
      </c>
      <c r="K35" s="16">
        <f t="shared" si="9"/>
        <v>-19826.4</v>
      </c>
      <c r="L35" s="16">
        <f t="shared" si="9"/>
        <v>-14146</v>
      </c>
      <c r="M35" s="16">
        <f t="shared" si="9"/>
        <v>-23632.4</v>
      </c>
      <c r="N35" s="16">
        <f t="shared" si="9"/>
        <v>-14476</v>
      </c>
      <c r="O35" s="30">
        <f aca="true" t="shared" si="10" ref="O35:O57">SUM(B35:N35)</f>
        <v>-360954.0000000001</v>
      </c>
      <c r="P35"/>
      <c r="Q35"/>
      <c r="R35"/>
      <c r="S35"/>
      <c r="T35"/>
      <c r="U35"/>
      <c r="V35"/>
      <c r="W35"/>
      <c r="X35"/>
      <c r="Y35"/>
      <c r="Z35"/>
    </row>
    <row r="36" spans="1:15" ht="18.75" customHeight="1">
      <c r="A36" s="26" t="s">
        <v>40</v>
      </c>
      <c r="B36" s="29">
        <f>SUM(B37:B47)</f>
        <v>-33375.34</v>
      </c>
      <c r="C36" s="29">
        <f aca="true" t="shared" si="11" ref="C36:O36">SUM(C37:C47)</f>
        <v>-19962.45</v>
      </c>
      <c r="D36" s="29">
        <f t="shared" si="11"/>
        <v>-30762.08</v>
      </c>
      <c r="E36" s="29">
        <f t="shared" si="11"/>
        <v>-46042.36</v>
      </c>
      <c r="F36" s="29">
        <f t="shared" si="11"/>
        <v>-18402.92</v>
      </c>
      <c r="G36" s="29">
        <f t="shared" si="11"/>
        <v>-70171.66</v>
      </c>
      <c r="H36" s="29">
        <f t="shared" si="11"/>
        <v>-28360.32</v>
      </c>
      <c r="I36" s="29">
        <f t="shared" si="11"/>
        <v>-8137.619999999995</v>
      </c>
      <c r="J36" s="29">
        <f t="shared" si="11"/>
        <v>-25367.64</v>
      </c>
      <c r="K36" s="29">
        <f t="shared" si="11"/>
        <v>-42708.05000000005</v>
      </c>
      <c r="L36" s="29">
        <f t="shared" si="11"/>
        <v>-13029.410000000033</v>
      </c>
      <c r="M36" s="29">
        <f t="shared" si="11"/>
        <v>-124571.53</v>
      </c>
      <c r="N36" s="29">
        <f t="shared" si="11"/>
        <v>-20667.61</v>
      </c>
      <c r="O36" s="29">
        <f t="shared" si="11"/>
        <v>-481558.9900000002</v>
      </c>
    </row>
    <row r="37" spans="1:26" ht="18.75" customHeight="1">
      <c r="A37" s="27" t="s">
        <v>41</v>
      </c>
      <c r="B37" s="31">
        <v>-33375.34</v>
      </c>
      <c r="C37" s="31">
        <v>-19962.45</v>
      </c>
      <c r="D37" s="31">
        <v>-30762.08</v>
      </c>
      <c r="E37" s="31">
        <v>-46042.36</v>
      </c>
      <c r="F37" s="31">
        <v>-18402.92</v>
      </c>
      <c r="G37" s="31">
        <v>-70171.66</v>
      </c>
      <c r="H37" s="31">
        <v>-28360.32</v>
      </c>
      <c r="I37" s="31">
        <v>-8137.62</v>
      </c>
      <c r="J37" s="31">
        <v>-25367.64</v>
      </c>
      <c r="K37" s="31">
        <v>-42708.05</v>
      </c>
      <c r="L37" s="31">
        <v>-13029.41</v>
      </c>
      <c r="M37" s="31">
        <v>-124571.53</v>
      </c>
      <c r="N37" s="31">
        <v>-20667.61</v>
      </c>
      <c r="O37" s="31">
        <f t="shared" si="10"/>
        <v>-481558.99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42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43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44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2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7" t="s">
        <v>45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80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909000</v>
      </c>
      <c r="J42" s="31">
        <v>0</v>
      </c>
      <c r="K42" s="31">
        <v>1089000</v>
      </c>
      <c r="L42" s="31">
        <v>990000</v>
      </c>
      <c r="M42" s="31">
        <v>0</v>
      </c>
      <c r="N42" s="31">
        <v>0</v>
      </c>
      <c r="O42" s="31">
        <f t="shared" si="10"/>
        <v>2988000</v>
      </c>
      <c r="P42"/>
      <c r="Q42" s="57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81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-909000</v>
      </c>
      <c r="J43" s="31">
        <v>0</v>
      </c>
      <c r="K43" s="31">
        <v>-1089000</v>
      </c>
      <c r="L43" s="31">
        <v>-990000</v>
      </c>
      <c r="M43" s="31">
        <v>0</v>
      </c>
      <c r="N43" s="31">
        <v>0</v>
      </c>
      <c r="O43" s="31">
        <f t="shared" si="10"/>
        <v>-2988000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46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 t="shared" si="10"/>
        <v>0</v>
      </c>
      <c r="P44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47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f>SUM(B45:N45)</f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72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 t="s">
        <v>73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31">
        <f t="shared" si="10"/>
        <v>0</v>
      </c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1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 t="shared" si="10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49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>SUM(B50:N50)</f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26" t="s">
        <v>74</v>
      </c>
      <c r="B51" s="33">
        <f>B52+B53</f>
        <v>0</v>
      </c>
      <c r="C51" s="33">
        <f aca="true" t="shared" si="12" ref="C51:O51">C52+C53</f>
        <v>0</v>
      </c>
      <c r="D51" s="33">
        <f t="shared" si="12"/>
        <v>0</v>
      </c>
      <c r="E51" s="33">
        <f t="shared" si="12"/>
        <v>0</v>
      </c>
      <c r="F51" s="33">
        <f t="shared" si="12"/>
        <v>0</v>
      </c>
      <c r="G51" s="33">
        <f t="shared" si="12"/>
        <v>0</v>
      </c>
      <c r="H51" s="33">
        <f t="shared" si="12"/>
        <v>0</v>
      </c>
      <c r="I51" s="33">
        <f t="shared" si="12"/>
        <v>0</v>
      </c>
      <c r="J51" s="33">
        <f t="shared" si="12"/>
        <v>0</v>
      </c>
      <c r="K51" s="33">
        <f t="shared" si="12"/>
        <v>0</v>
      </c>
      <c r="L51" s="33">
        <f t="shared" si="12"/>
        <v>0</v>
      </c>
      <c r="M51" s="33">
        <f t="shared" si="12"/>
        <v>0</v>
      </c>
      <c r="N51" s="33">
        <f t="shared" si="12"/>
        <v>0</v>
      </c>
      <c r="O51" s="33">
        <f t="shared" si="12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77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27" t="s">
        <v>78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1">
        <f t="shared" si="10"/>
        <v>0</v>
      </c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18.75" customHeight="1">
      <c r="A54" s="1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58"/>
      <c r="Q54" s="58"/>
      <c r="R54" s="58"/>
      <c r="S54" s="58"/>
      <c r="T54" s="58"/>
      <c r="U54" s="60"/>
      <c r="V54" s="61"/>
      <c r="W54" s="58"/>
      <c r="X54" s="58"/>
      <c r="Y54" s="58"/>
      <c r="Z54" s="58"/>
    </row>
    <row r="55" spans="1:26" ht="18.75" customHeight="1">
      <c r="A55" s="14" t="s">
        <v>50</v>
      </c>
      <c r="B55" s="34">
        <f>+B20+B33</f>
        <v>1437899.1700000002</v>
      </c>
      <c r="C55" s="34">
        <f aca="true" t="shared" si="13" ref="C55:N55">+C20+C33</f>
        <v>1034874.8699999999</v>
      </c>
      <c r="D55" s="34">
        <f t="shared" si="13"/>
        <v>929272.6399999999</v>
      </c>
      <c r="E55" s="34">
        <f t="shared" si="13"/>
        <v>246427.98999999993</v>
      </c>
      <c r="F55" s="34">
        <f t="shared" si="13"/>
        <v>1002605.2699999999</v>
      </c>
      <c r="G55" s="34">
        <f t="shared" si="13"/>
        <v>1352809.9500000002</v>
      </c>
      <c r="H55" s="34">
        <f t="shared" si="13"/>
        <v>253137.36999999997</v>
      </c>
      <c r="I55" s="34">
        <f t="shared" si="13"/>
        <v>1085733.4100000001</v>
      </c>
      <c r="J55" s="34">
        <f t="shared" si="13"/>
        <v>841322.3</v>
      </c>
      <c r="K55" s="34">
        <f t="shared" si="13"/>
        <v>1132445.8900000001</v>
      </c>
      <c r="L55" s="34">
        <f t="shared" si="13"/>
        <v>1128605.2300000004</v>
      </c>
      <c r="M55" s="34">
        <f t="shared" si="13"/>
        <v>506665.36000000004</v>
      </c>
      <c r="N55" s="34">
        <f t="shared" si="13"/>
        <v>302690.12000000005</v>
      </c>
      <c r="O55" s="34">
        <f>SUM(B55:N55)</f>
        <v>11254489.569999998</v>
      </c>
      <c r="P55"/>
      <c r="Q55"/>
      <c r="R55"/>
      <c r="S55"/>
      <c r="T55"/>
      <c r="U55" s="41"/>
      <c r="V55"/>
      <c r="W55"/>
      <c r="X55"/>
      <c r="Y55"/>
      <c r="Z55"/>
    </row>
    <row r="56" spans="1:21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  <c r="U56" s="40"/>
    </row>
    <row r="57" spans="1:19" ht="18.75" customHeight="1">
      <c r="A57" s="35" t="s">
        <v>52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16">
        <f t="shared" si="10"/>
        <v>0</v>
      </c>
      <c r="P57"/>
      <c r="Q57"/>
      <c r="R57"/>
      <c r="S57"/>
    </row>
    <row r="58" spans="1:19" ht="15.75">
      <c r="A58" s="36"/>
      <c r="B58" s="37"/>
      <c r="C58" s="37"/>
      <c r="D58" s="38"/>
      <c r="E58" s="38"/>
      <c r="F58" s="38"/>
      <c r="G58" s="38"/>
      <c r="H58" s="38"/>
      <c r="I58" s="37"/>
      <c r="J58" s="38"/>
      <c r="K58" s="38"/>
      <c r="L58" s="38"/>
      <c r="M58" s="38"/>
      <c r="N58" s="38"/>
      <c r="O58" s="39"/>
      <c r="P58" s="40"/>
      <c r="Q58"/>
      <c r="R58" s="41"/>
      <c r="S58"/>
    </row>
    <row r="59" spans="1:19" ht="12.75" customHeight="1">
      <c r="A59" s="62"/>
      <c r="B59" s="63"/>
      <c r="C59" s="63"/>
      <c r="D59" s="64"/>
      <c r="E59" s="64"/>
      <c r="F59" s="64"/>
      <c r="G59" s="64"/>
      <c r="H59" s="64"/>
      <c r="I59" s="63"/>
      <c r="J59" s="64"/>
      <c r="K59" s="64"/>
      <c r="L59" s="64"/>
      <c r="M59" s="64"/>
      <c r="N59" s="64"/>
      <c r="O59" s="65"/>
      <c r="P59" s="58"/>
      <c r="Q59" s="58"/>
      <c r="R59" s="60"/>
      <c r="S59" s="58"/>
    </row>
    <row r="60" spans="1:17" ht="15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58"/>
      <c r="Q60" s="58"/>
    </row>
    <row r="61" spans="1:17" ht="18.75" customHeight="1">
      <c r="A61" s="14" t="s">
        <v>53</v>
      </c>
      <c r="B61" s="42">
        <f aca="true" t="shared" si="14" ref="B61:O61">SUM(B62:B72)</f>
        <v>1437899.17</v>
      </c>
      <c r="C61" s="42">
        <f t="shared" si="14"/>
        <v>1034874.8600000001</v>
      </c>
      <c r="D61" s="42">
        <f t="shared" si="14"/>
        <v>929272.64</v>
      </c>
      <c r="E61" s="42">
        <f t="shared" si="14"/>
        <v>246427.99</v>
      </c>
      <c r="F61" s="42">
        <f t="shared" si="14"/>
        <v>1002605.26</v>
      </c>
      <c r="G61" s="42">
        <f t="shared" si="14"/>
        <v>1352809.95</v>
      </c>
      <c r="H61" s="42">
        <f t="shared" si="14"/>
        <v>253137.37</v>
      </c>
      <c r="I61" s="42">
        <f t="shared" si="14"/>
        <v>1085733.41</v>
      </c>
      <c r="J61" s="42">
        <f t="shared" si="14"/>
        <v>841322.3</v>
      </c>
      <c r="K61" s="42">
        <f t="shared" si="14"/>
        <v>1132445.89</v>
      </c>
      <c r="L61" s="42">
        <f t="shared" si="14"/>
        <v>1128605.23</v>
      </c>
      <c r="M61" s="42">
        <f t="shared" si="14"/>
        <v>506665.36</v>
      </c>
      <c r="N61" s="42">
        <f t="shared" si="14"/>
        <v>302690.13</v>
      </c>
      <c r="O61" s="34">
        <f t="shared" si="14"/>
        <v>11254489.56</v>
      </c>
      <c r="Q61" s="41"/>
    </row>
    <row r="62" spans="1:18" ht="18.75" customHeight="1">
      <c r="A62" s="26" t="s">
        <v>54</v>
      </c>
      <c r="B62" s="42">
        <v>1182600.4</v>
      </c>
      <c r="C62" s="42">
        <v>741412.43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>SUM(B62:N62)</f>
        <v>1924012.83</v>
      </c>
      <c r="P62"/>
      <c r="Q62"/>
      <c r="R62" s="41"/>
    </row>
    <row r="63" spans="1:16" ht="18.75" customHeight="1">
      <c r="A63" s="26" t="s">
        <v>55</v>
      </c>
      <c r="B63" s="42">
        <v>255298.77</v>
      </c>
      <c r="C63" s="42">
        <v>293462.43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aca="true" t="shared" si="15" ref="O63:O72">SUM(B63:N63)</f>
        <v>548761.2</v>
      </c>
      <c r="P63"/>
    </row>
    <row r="64" spans="1:17" ht="18.75" customHeight="1">
      <c r="A64" s="26" t="s">
        <v>56</v>
      </c>
      <c r="B64" s="43">
        <v>0</v>
      </c>
      <c r="C64" s="43">
        <v>0</v>
      </c>
      <c r="D64" s="29">
        <v>929272.64</v>
      </c>
      <c r="E64" s="43">
        <v>0</v>
      </c>
      <c r="F64" s="43">
        <v>0</v>
      </c>
      <c r="G64" s="43">
        <v>0</v>
      </c>
      <c r="H64" s="42">
        <v>253137.37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1182410.01</v>
      </c>
      <c r="P64" s="52"/>
      <c r="Q64"/>
    </row>
    <row r="65" spans="1:18" ht="18.75" customHeight="1">
      <c r="A65" s="26" t="s">
        <v>57</v>
      </c>
      <c r="B65" s="43">
        <v>0</v>
      </c>
      <c r="C65" s="43">
        <v>0</v>
      </c>
      <c r="D65" s="43">
        <v>0</v>
      </c>
      <c r="E65" s="29">
        <v>246427.99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246427.99</v>
      </c>
      <c r="R65"/>
    </row>
    <row r="66" spans="1:19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29">
        <v>1002605.26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29">
        <f t="shared" si="15"/>
        <v>1002605.26</v>
      </c>
      <c r="S66"/>
    </row>
    <row r="67" spans="1:20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2">
        <v>1352809.95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1352809.95</v>
      </c>
      <c r="T67"/>
    </row>
    <row r="68" spans="1:21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2">
        <v>1085733.41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1085733.41</v>
      </c>
      <c r="U68"/>
    </row>
    <row r="69" spans="1:22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29">
        <v>841322.3</v>
      </c>
      <c r="K69" s="43">
        <v>0</v>
      </c>
      <c r="L69" s="43">
        <v>0</v>
      </c>
      <c r="M69" s="43">
        <v>0</v>
      </c>
      <c r="N69" s="43">
        <v>0</v>
      </c>
      <c r="O69" s="34">
        <f t="shared" si="15"/>
        <v>841322.3</v>
      </c>
      <c r="V69"/>
    </row>
    <row r="70" spans="1:23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29">
        <v>1132445.89</v>
      </c>
      <c r="L70" s="29">
        <v>1128605.23</v>
      </c>
      <c r="M70" s="43">
        <v>0</v>
      </c>
      <c r="N70" s="43">
        <v>0</v>
      </c>
      <c r="O70" s="34">
        <f t="shared" si="15"/>
        <v>2261051.12</v>
      </c>
      <c r="P70"/>
      <c r="W70"/>
    </row>
    <row r="71" spans="1:25" ht="18.75" customHeight="1">
      <c r="A71" s="26" t="s">
        <v>63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29">
        <v>506665.36</v>
      </c>
      <c r="N71" s="43">
        <v>0</v>
      </c>
      <c r="O71" s="34">
        <f t="shared" si="15"/>
        <v>506665.36</v>
      </c>
      <c r="R71"/>
      <c r="Y71"/>
    </row>
    <row r="72" spans="1:26" ht="18.75" customHeight="1">
      <c r="A72" s="36" t="s">
        <v>64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5">
        <v>302690.13</v>
      </c>
      <c r="O72" s="46">
        <f t="shared" si="15"/>
        <v>302690.13</v>
      </c>
      <c r="P72"/>
      <c r="S72"/>
      <c r="Z72"/>
    </row>
    <row r="73" spans="1:12" ht="21" customHeight="1">
      <c r="A73" s="47" t="s">
        <v>79</v>
      </c>
      <c r="B73" s="48"/>
      <c r="C73" s="48"/>
      <c r="D73"/>
      <c r="E73"/>
      <c r="F73"/>
      <c r="G73"/>
      <c r="H73" s="49"/>
      <c r="I73" s="49"/>
      <c r="J73"/>
      <c r="K73"/>
      <c r="L73"/>
    </row>
    <row r="74" spans="1:14" ht="15.7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2:14" ht="13.5">
      <c r="B75" s="53"/>
      <c r="C75" s="53"/>
      <c r="D75" s="54"/>
      <c r="E75" s="54"/>
      <c r="F75" s="54"/>
      <c r="G75" s="54"/>
      <c r="H75" s="53"/>
      <c r="I75" s="53"/>
      <c r="K75" s="54"/>
      <c r="M75" s="53"/>
      <c r="N75" s="53"/>
    </row>
    <row r="76" spans="2:14" ht="13.5">
      <c r="B76" s="48"/>
      <c r="C76" s="48"/>
      <c r="D76"/>
      <c r="E76"/>
      <c r="F76"/>
      <c r="G76"/>
      <c r="H76"/>
      <c r="I76"/>
      <c r="J76"/>
      <c r="K76"/>
      <c r="L76"/>
      <c r="N76" s="53"/>
    </row>
    <row r="77" ht="13.5">
      <c r="N77" s="53"/>
    </row>
    <row r="78" ht="13.5">
      <c r="N78" s="53"/>
    </row>
    <row r="79" ht="14.2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ht="13.5">
      <c r="N97" s="53"/>
    </row>
    <row r="98" spans="3:14" ht="13.5">
      <c r="C98" s="52"/>
      <c r="D98" s="52"/>
      <c r="E98" s="52"/>
      <c r="N98" s="53"/>
    </row>
    <row r="99" spans="3:14" ht="13.5">
      <c r="C99" s="52"/>
      <c r="E99" s="52"/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  <row r="111" ht="13.5">
      <c r="N111" s="53"/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2024-04-01T19:27:44Z</dcterms:modified>
  <cp:category/>
  <cp:version/>
  <cp:contentType/>
  <cp:contentStatus/>
</cp:coreProperties>
</file>