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<sst xmlns="http://schemas.openxmlformats.org/spreadsheetml/2006/main" count="90" uniqueCount="87">
  <si>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</si>
  <si>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</si>
  <si>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</si>
  <si>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</si>
  <si>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</si>
  <si>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</si>
  <si>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</si>
  <si>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</si>
  <si>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</si>
  <si>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</si>
  <si>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</si>
  <si>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</si>
  <si>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</si>
  <si>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</si>
  <si>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</si>
  <si>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</si>
  <si>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</si>
  <si>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</si>
  <si>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</si>
  <si>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</si>
  <si>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</si>
  <si>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</si>
  <si>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</si>
  <si>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</si>
  <si>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</si>
  <si>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</si>
  <si>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</si>
  <si>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</si>
  <si>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</si>
  <si>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</si>
  <si>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</si>
  <si>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</si>
  <si>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</si>
  <si>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</si>
  <si>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</si>
  <si>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</si>
  <si>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</si>
  <si>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</si>
  <si>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</si>
  <si>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</si>
  <si>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</si>
  <si>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</si>
  <si>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</si>
  <si>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</si>
  <si>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</si>
  <si>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</si>
  <si>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</si>
  <si>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</si>
  <si>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</si>
  <si>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</si>
  <si>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</si>
  <si>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</si>
  <si>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</si>
  <si>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</si>
  <si>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</si>
  <si>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</si>
  <si>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</si>
  <si>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</si>
  <si>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</si>
  <si>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</si>
  <si>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</si>
  <si>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</si>
  <si>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</si>
  <si>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</si>
  <si>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</si>
  <si>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</si>
  <si>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</si>
  <si>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</si>
  <si>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</si>
  <si>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</si>
  <si>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</si>
  <si>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</si>
  <si>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</si>
  <si>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</si>
  <si>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</si>
  <si>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</si>
  <si>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</si>
  <si>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</si>
  <si>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</si>
  <si>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</si>
  <si>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</si>
  <si>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</si>
  <si>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</si>
  <si>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21/03/24 - VENCIMENTO 28/03/24</t>
  </si>
  <si>
    <t>5.0. Remuneração Veículos Elétricos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</si>
  <si>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</si>
  <si>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r>
      <rPr>
        <vertAlign val="superscript"/>
        <sz val="11"/>
        <color indexed="8"/>
        <rFont val="Calibri"/>
        <family val="2"/>
      </rPr>
      <t xml:space="preserve">                                   (1)</t>
    </r>
    <r>
      <rPr>
        <sz val="11"/>
        <color indexed="8"/>
        <rFont val="Calibri"/>
        <family val="2"/>
      </rPr>
      <t xml:space="preserve"> Revisões ARLA 32 e equipamentos embarcados, fev/24; revisão da rede da madrugada, fev/23 a fev/24.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</si>
</sst>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2" fontId="36" fillId="0" borderId="4" applyAlignment="0">
      <protection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1" fontId="3" fillId="0" borderId="0" applyBorder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39" fillId="21" borderId="6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indent="1"/>
    </xf>
    <xf numFmtId="165" fontId="36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6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6" fillId="0" borderId="4" xfId="53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horizontal="left" vertical="center" indent="1"/>
    </xf>
    <xf numFmtId="165" fontId="36" fillId="0" borderId="4" xfId="0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vertical="center"/>
    </xf>
    <xf numFmtId="166" fontId="36" fillId="0" borderId="4" xfId="46" applyNumberFormat="1" applyFont="1" applyFill="1" applyBorder="1" applyAlignment="1">
      <alignment horizontal="center" vertical="center"/>
    </xf>
    <xf numFmtId="164" fontId="47" fillId="0" borderId="4" xfId="46" applyNumberFormat="1" applyFont="1" applyFill="1" applyBorder="1" applyAlignment="1">
      <alignment vertical="center"/>
    </xf>
    <xf numFmtId="167" fontId="36" fillId="0" borderId="4" xfId="53" applyNumberFormat="1" applyFont="1" applyFill="1" applyBorder="1" applyAlignment="1">
      <alignment horizontal="center" vertical="center"/>
    </xf>
    <xf numFmtId="0" fontId="36" fillId="34" borderId="4" xfId="0" applyFont="1" applyFill="1" applyBorder="1" applyAlignment="1">
      <alignment horizontal="left" vertical="center" indent="2"/>
    </xf>
    <xf numFmtId="0" fontId="36" fillId="34" borderId="4" xfId="0" applyFont="1" applyFill="1" applyBorder="1" applyAlignment="1">
      <alignment vertical="center"/>
    </xf>
    <xf numFmtId="164" fontId="36" fillId="34" borderId="4" xfId="53" applyFont="1" applyFill="1" applyBorder="1" applyAlignment="1">
      <alignment vertical="center"/>
    </xf>
    <xf numFmtId="0" fontId="36" fillId="35" borderId="4" xfId="0" applyFont="1" applyFill="1" applyBorder="1" applyAlignment="1">
      <alignment horizontal="left" vertical="center" indent="1"/>
    </xf>
    <xf numFmtId="44" fontId="36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2"/>
    </xf>
    <xf numFmtId="0" fontId="36" fillId="0" borderId="4" xfId="0" applyFont="1" applyFill="1" applyBorder="1" applyAlignment="1">
      <alignment horizontal="left" vertical="center" indent="3"/>
    </xf>
    <xf numFmtId="168" fontId="36" fillId="0" borderId="4" xfId="46" applyNumberFormat="1" applyFont="1" applyFill="1" applyBorder="1" applyAlignment="1">
      <alignment horizontal="center" vertical="center"/>
    </xf>
    <xf numFmtId="168" fontId="36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center" vertical="center"/>
    </xf>
    <xf numFmtId="164" fontId="36" fillId="0" borderId="4" xfId="46" applyNumberFormat="1" applyFont="1" applyFill="1" applyBorder="1" applyAlignment="1">
      <alignment vertical="center"/>
    </xf>
    <xf numFmtId="164" fontId="36" fillId="0" borderId="4" xfId="46" applyNumberFormat="1" applyFont="1" applyFill="1" applyBorder="1" applyAlignment="1">
      <alignment horizontal="center" vertical="center"/>
    </xf>
    <xf numFmtId="164" fontId="36" fillId="0" borderId="4" xfId="53" applyFont="1" applyFill="1" applyBorder="1" applyAlignment="1">
      <alignment horizontal="left" vertical="center" indent="2"/>
    </xf>
    <xf numFmtId="44" fontId="36" fillId="0" borderId="4" xfId="46" applyFont="1" applyFill="1" applyBorder="1" applyAlignment="1">
      <alignment vertical="center"/>
    </xf>
    <xf numFmtId="0" fontId="36" fillId="34" borderId="4" xfId="0" applyFont="1" applyFill="1" applyBorder="1" applyAlignment="1">
      <alignment horizontal="left" vertical="center" indent="1"/>
    </xf>
    <xf numFmtId="0" fontId="36" fillId="0" borderId="14" xfId="0" applyFont="1" applyFill="1" applyBorder="1" applyAlignment="1">
      <alignment horizontal="left" vertical="center" indent="2"/>
    </xf>
    <xf numFmtId="44" fontId="36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64" fontId="36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6" fillId="0" borderId="4" xfId="46" applyFont="1" applyBorder="1" applyAlignment="1">
      <alignment vertical="center"/>
    </xf>
    <xf numFmtId="164" fontId="36" fillId="0" borderId="4" xfId="46" applyNumberFormat="1" applyFont="1" applyBorder="1" applyAlignment="1">
      <alignment vertical="center"/>
    </xf>
    <xf numFmtId="164" fontId="36" fillId="0" borderId="14" xfId="46" applyNumberFormat="1" applyFont="1" applyBorder="1" applyAlignment="1">
      <alignment vertical="center"/>
    </xf>
    <xf numFmtId="168" fontId="36" fillId="0" borderId="14" xfId="46" applyNumberFormat="1" applyFont="1" applyFill="1" applyBorder="1" applyAlignment="1">
      <alignment vertical="center"/>
    </xf>
    <xf numFmtId="44" fontId="36" fillId="0" borderId="14" xfId="46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6" fillId="0" borderId="4" xfId="0" applyFont="1" applyFill="1" applyBorder="1" applyAlignment="1">
      <alignment vertical="center"/>
    </xf>
    <xf numFmtId="44" fontId="36" fillId="0" borderId="4" xfId="46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8" fillId="0" borderId="0" xfId="0" applyNumberFormat="1" applyFont="1" applyFill="1" applyAlignment="1">
      <alignment/>
    </xf>
    <xf numFmtId="0" fontId="36" fillId="0" borderId="15" xfId="0" applyFont="1" applyFill="1" applyBorder="1" applyAlignment="1">
      <alignment horizontal="left" vertical="center" indent="2"/>
    </xf>
    <xf numFmtId="44" fontId="36" fillId="0" borderId="15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164" fontId="36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64" fontId="0" fillId="0" borderId="0" xfId="53" applyFont="1" applyAlignment="1">
      <alignment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1219200</xdr:colOff>
      <xdr:row>74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640300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410207</v>
      </c>
      <c r="C7" s="9">
        <f t="shared" si="0"/>
        <v>271618</v>
      </c>
      <c r="D7" s="9">
        <f t="shared" si="0"/>
        <v>251904</v>
      </c>
      <c r="E7" s="9">
        <f t="shared" si="0"/>
        <v>71987</v>
      </c>
      <c r="F7" s="9">
        <f t="shared" si="0"/>
        <v>249461</v>
      </c>
      <c r="G7" s="9">
        <f t="shared" si="0"/>
        <v>402428</v>
      </c>
      <c r="H7" s="9">
        <f t="shared" si="0"/>
        <v>50001</v>
      </c>
      <c r="I7" s="9">
        <f t="shared" si="0"/>
        <v>290142</v>
      </c>
      <c r="J7" s="9">
        <f t="shared" si="0"/>
        <v>219258</v>
      </c>
      <c r="K7" s="9">
        <f t="shared" si="0"/>
        <v>339415</v>
      </c>
      <c r="L7" s="9">
        <f t="shared" si="0"/>
        <v>252259</v>
      </c>
      <c r="M7" s="9">
        <f t="shared" si="0"/>
        <v>143635</v>
      </c>
      <c r="N7" s="9">
        <f t="shared" si="0"/>
        <v>82519</v>
      </c>
      <c r="O7" s="9">
        <f t="shared" si="0"/>
        <v>3034834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9423</v>
      </c>
      <c r="C8" s="11">
        <f t="shared" si="1"/>
        <v>8961</v>
      </c>
      <c r="D8" s="11">
        <f t="shared" si="1"/>
        <v>5092</v>
      </c>
      <c r="E8" s="11">
        <f t="shared" si="1"/>
        <v>1827</v>
      </c>
      <c r="F8" s="11">
        <f t="shared" si="1"/>
        <v>6262</v>
      </c>
      <c r="G8" s="11">
        <f t="shared" si="1"/>
        <v>12200</v>
      </c>
      <c r="H8" s="11">
        <f t="shared" si="1"/>
        <v>1736</v>
      </c>
      <c r="I8" s="11">
        <f t="shared" si="1"/>
        <v>12533</v>
      </c>
      <c r="J8" s="11">
        <f t="shared" si="1"/>
        <v>7247</v>
      </c>
      <c r="K8" s="11">
        <f t="shared" si="1"/>
        <v>4425</v>
      </c>
      <c r="L8" s="11">
        <f t="shared" si="1"/>
        <v>3168</v>
      </c>
      <c r="M8" s="11">
        <f t="shared" si="1"/>
        <v>5463</v>
      </c>
      <c r="N8" s="11">
        <f t="shared" si="1"/>
        <v>3197</v>
      </c>
      <c r="O8" s="11">
        <f t="shared" si="1"/>
        <v>81534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9423</v>
      </c>
      <c r="C9" s="11">
        <v>8961</v>
      </c>
      <c r="D9" s="11">
        <v>5092</v>
      </c>
      <c r="E9" s="11">
        <v>1827</v>
      </c>
      <c r="F9" s="11">
        <v>6262</v>
      </c>
      <c r="G9" s="11">
        <v>12200</v>
      </c>
      <c r="H9" s="11">
        <v>1736</v>
      </c>
      <c r="I9" s="11">
        <v>12533</v>
      </c>
      <c r="J9" s="11">
        <v>7247</v>
      </c>
      <c r="K9" s="11">
        <v>4425</v>
      </c>
      <c r="L9" s="11">
        <v>3166</v>
      </c>
      <c r="M9" s="11">
        <v>5463</v>
      </c>
      <c r="N9" s="11">
        <v>3187</v>
      </c>
      <c r="O9" s="11">
        <f>SUM(B9:N9)</f>
        <v>81522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400784</v>
      </c>
      <c r="C11" s="13">
        <v>262657</v>
      </c>
      <c r="D11" s="13">
        <v>246812</v>
      </c>
      <c r="E11" s="13">
        <v>70160</v>
      </c>
      <c r="F11" s="13">
        <v>243199</v>
      </c>
      <c r="G11" s="13">
        <v>390228</v>
      </c>
      <c r="H11" s="13">
        <v>48265</v>
      </c>
      <c r="I11" s="13">
        <v>277609</v>
      </c>
      <c r="J11" s="13">
        <v>212011</v>
      </c>
      <c r="K11" s="13">
        <v>334990</v>
      </c>
      <c r="L11" s="13">
        <v>249091</v>
      </c>
      <c r="M11" s="13">
        <v>138172</v>
      </c>
      <c r="N11" s="13">
        <v>79322</v>
      </c>
      <c r="O11" s="11">
        <f>SUM(B11:N11)</f>
        <v>2953300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28105</v>
      </c>
      <c r="C12" s="13">
        <v>23114</v>
      </c>
      <c r="D12" s="13">
        <v>18051</v>
      </c>
      <c r="E12" s="13">
        <v>7240</v>
      </c>
      <c r="F12" s="13">
        <v>21265</v>
      </c>
      <c r="G12" s="13">
        <v>36188</v>
      </c>
      <c r="H12" s="13">
        <v>4793</v>
      </c>
      <c r="I12" s="13">
        <v>25863</v>
      </c>
      <c r="J12" s="13">
        <v>17627</v>
      </c>
      <c r="K12" s="13">
        <v>22257</v>
      </c>
      <c r="L12" s="13">
        <v>16059</v>
      </c>
      <c r="M12" s="13">
        <v>7176</v>
      </c>
      <c r="N12" s="13">
        <v>3304</v>
      </c>
      <c r="O12" s="11">
        <f>SUM(B12:N12)</f>
        <v>231042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372679</v>
      </c>
      <c r="C13" s="15">
        <f t="shared" si="2"/>
        <v>239543</v>
      </c>
      <c r="D13" s="15">
        <f t="shared" si="2"/>
        <v>228761</v>
      </c>
      <c r="E13" s="15">
        <f t="shared" si="2"/>
        <v>62920</v>
      </c>
      <c r="F13" s="15">
        <f t="shared" si="2"/>
        <v>221934</v>
      </c>
      <c r="G13" s="15">
        <f t="shared" si="2"/>
        <v>354040</v>
      </c>
      <c r="H13" s="15">
        <f t="shared" si="2"/>
        <v>43472</v>
      </c>
      <c r="I13" s="15">
        <f t="shared" si="2"/>
        <v>251746</v>
      </c>
      <c r="J13" s="15">
        <f t="shared" si="2"/>
        <v>194384</v>
      </c>
      <c r="K13" s="15">
        <f t="shared" si="2"/>
        <v>312733</v>
      </c>
      <c r="L13" s="15">
        <f t="shared" si="2"/>
        <v>233032</v>
      </c>
      <c r="M13" s="15">
        <f t="shared" si="2"/>
        <v>130996</v>
      </c>
      <c r="N13" s="15">
        <f t="shared" si="2"/>
        <v>76018</v>
      </c>
      <c r="O13" s="11">
        <f>SUM(B13:N13)</f>
        <v>2722258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1.143608559924488</v>
      </c>
      <c r="C18" s="19">
        <v>1.223626894895137</v>
      </c>
      <c r="D18" s="19">
        <v>1.369841752922737</v>
      </c>
      <c r="E18" s="19">
        <v>0.824369680060181</v>
      </c>
      <c r="F18" s="19">
        <v>1.2741146948402</v>
      </c>
      <c r="G18" s="19">
        <v>1.325394288501091</v>
      </c>
      <c r="H18" s="19">
        <v>1.452405626421329</v>
      </c>
      <c r="I18" s="19">
        <v>1.177360227506105</v>
      </c>
      <c r="J18" s="19">
        <v>1.281778987398724</v>
      </c>
      <c r="K18" s="19">
        <v>1.045136466311179</v>
      </c>
      <c r="L18" s="19">
        <v>1.224936236903287</v>
      </c>
      <c r="M18" s="19">
        <v>1.12055360794224</v>
      </c>
      <c r="N18" s="19">
        <v>1.09749057587163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1513850.4300000002</v>
      </c>
      <c r="C20" s="24">
        <f aca="true" t="shared" si="3" ref="C20:O20">SUM(C21:C31)</f>
        <v>1083186.1</v>
      </c>
      <c r="D20" s="24">
        <f t="shared" si="3"/>
        <v>973746.6000000001</v>
      </c>
      <c r="E20" s="24">
        <f t="shared" si="3"/>
        <v>293777.57</v>
      </c>
      <c r="F20" s="24">
        <f t="shared" si="3"/>
        <v>1054063.78</v>
      </c>
      <c r="G20" s="24">
        <f t="shared" si="3"/>
        <v>1469284.7300000002</v>
      </c>
      <c r="H20" s="24">
        <f t="shared" si="3"/>
        <v>282391.33999999997</v>
      </c>
      <c r="I20" s="24">
        <f t="shared" si="3"/>
        <v>1132558.26</v>
      </c>
      <c r="J20" s="24">
        <f t="shared" si="3"/>
        <v>919281.76</v>
      </c>
      <c r="K20" s="24">
        <f t="shared" si="3"/>
        <v>1190017.5399999998</v>
      </c>
      <c r="L20" s="24">
        <f t="shared" si="3"/>
        <v>1133370.5800000003</v>
      </c>
      <c r="M20" s="24">
        <f t="shared" si="3"/>
        <v>665846.55</v>
      </c>
      <c r="N20" s="24">
        <f t="shared" si="3"/>
        <v>335575.66</v>
      </c>
      <c r="O20" s="24">
        <f t="shared" si="3"/>
        <v>12046950.9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1210931.06</v>
      </c>
      <c r="C21" s="28">
        <f aca="true" t="shared" si="4" ref="C21:N21">ROUND((C15+C16)*C7,2)</f>
        <v>828326.25</v>
      </c>
      <c r="D21" s="28">
        <f t="shared" si="4"/>
        <v>673717.25</v>
      </c>
      <c r="E21" s="28">
        <f t="shared" si="4"/>
        <v>328908.6</v>
      </c>
      <c r="F21" s="28">
        <f t="shared" si="4"/>
        <v>773304.15</v>
      </c>
      <c r="G21" s="28">
        <f t="shared" si="4"/>
        <v>1026432.86</v>
      </c>
      <c r="H21" s="28">
        <f t="shared" si="4"/>
        <v>171233.42</v>
      </c>
      <c r="I21" s="28">
        <f t="shared" si="4"/>
        <v>878578.99</v>
      </c>
      <c r="J21" s="28">
        <f t="shared" si="4"/>
        <v>667794.09</v>
      </c>
      <c r="K21" s="28">
        <f t="shared" si="4"/>
        <v>977141.84</v>
      </c>
      <c r="L21" s="28">
        <f t="shared" si="4"/>
        <v>826905</v>
      </c>
      <c r="M21" s="28">
        <f t="shared" si="4"/>
        <v>543299.39</v>
      </c>
      <c r="N21" s="28">
        <f t="shared" si="4"/>
        <v>281942.67</v>
      </c>
      <c r="O21" s="28">
        <f aca="true" t="shared" si="5" ref="O21:O29">SUM(B21:N21)</f>
        <v>9188515.57</v>
      </c>
    </row>
    <row r="22" spans="1:23" ht="18.75" customHeight="1">
      <c r="A22" s="26" t="s">
        <v>33</v>
      </c>
      <c r="B22" s="28">
        <f>IF(B18&lt;&gt;0,ROUND((B18-1)*B21,2),0)</f>
        <v>173900.07</v>
      </c>
      <c r="C22" s="28">
        <f aca="true" t="shared" si="6" ref="C22:N22">IF(C18&lt;&gt;0,ROUND((C18-1)*C21,2),0)</f>
        <v>185236.03</v>
      </c>
      <c r="D22" s="28">
        <f t="shared" si="6"/>
        <v>249168.77</v>
      </c>
      <c r="E22" s="28">
        <f t="shared" si="6"/>
        <v>-57766.32</v>
      </c>
      <c r="F22" s="28">
        <f t="shared" si="6"/>
        <v>211974.03</v>
      </c>
      <c r="G22" s="28">
        <f t="shared" si="6"/>
        <v>333995.39</v>
      </c>
      <c r="H22" s="28">
        <f t="shared" si="6"/>
        <v>77466.96</v>
      </c>
      <c r="I22" s="28">
        <f t="shared" si="6"/>
        <v>155824.97</v>
      </c>
      <c r="J22" s="28">
        <f t="shared" si="6"/>
        <v>188170.34</v>
      </c>
      <c r="K22" s="28">
        <f t="shared" si="6"/>
        <v>44104.73</v>
      </c>
      <c r="L22" s="28">
        <f t="shared" si="6"/>
        <v>186000.9</v>
      </c>
      <c r="M22" s="28">
        <f t="shared" si="6"/>
        <v>65496.7</v>
      </c>
      <c r="N22" s="28">
        <f t="shared" si="6"/>
        <v>27486.75</v>
      </c>
      <c r="O22" s="28">
        <f t="shared" si="5"/>
        <v>1841059.32</v>
      </c>
      <c r="W22" s="51"/>
    </row>
    <row r="23" spans="1:15" ht="18.75" customHeight="1">
      <c r="A23" s="26" t="s">
        <v>34</v>
      </c>
      <c r="B23" s="28">
        <v>64966.47</v>
      </c>
      <c r="C23" s="28">
        <v>41225.59</v>
      </c>
      <c r="D23" s="28">
        <v>30675.51</v>
      </c>
      <c r="E23" s="28">
        <v>11650.76</v>
      </c>
      <c r="F23" s="28">
        <v>38859.04</v>
      </c>
      <c r="G23" s="28">
        <v>63132.55</v>
      </c>
      <c r="H23" s="28">
        <v>7564.46</v>
      </c>
      <c r="I23" s="28">
        <v>44052.71</v>
      </c>
      <c r="J23" s="28">
        <v>34119.34</v>
      </c>
      <c r="K23" s="28">
        <v>46206.4</v>
      </c>
      <c r="L23" s="28">
        <v>47808.98</v>
      </c>
      <c r="M23" s="28">
        <v>25225.74</v>
      </c>
      <c r="N23" s="28">
        <v>15314.39</v>
      </c>
      <c r="O23" s="28">
        <f t="shared" si="5"/>
        <v>470801.94000000006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1143.65</v>
      </c>
      <c r="C26" s="28">
        <v>833.23</v>
      </c>
      <c r="D26" s="28">
        <v>751.54</v>
      </c>
      <c r="E26" s="28">
        <v>223.28</v>
      </c>
      <c r="F26" s="28">
        <v>808.72</v>
      </c>
      <c r="G26" s="28">
        <v>1121.87</v>
      </c>
      <c r="H26" s="28">
        <v>204.22</v>
      </c>
      <c r="I26" s="28">
        <v>852.29</v>
      </c>
      <c r="J26" s="28">
        <v>702.53</v>
      </c>
      <c r="K26" s="28">
        <v>904.03</v>
      </c>
      <c r="L26" s="28">
        <v>857.74</v>
      </c>
      <c r="M26" s="28">
        <v>501.03</v>
      </c>
      <c r="N26" s="28">
        <v>255.98</v>
      </c>
      <c r="O26" s="28">
        <f t="shared" si="5"/>
        <v>9160.11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753.86</v>
      </c>
      <c r="M27" s="28">
        <v>425.33</v>
      </c>
      <c r="N27" s="28">
        <v>223.57</v>
      </c>
      <c r="O27" s="28">
        <f t="shared" si="5"/>
        <v>7902.55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77975.45</v>
      </c>
      <c r="L30" s="28">
        <v>28356.65</v>
      </c>
      <c r="M30" s="28">
        <v>0</v>
      </c>
      <c r="N30" s="28">
        <v>0</v>
      </c>
      <c r="O30" s="28">
        <f>SUM(B30:N30)</f>
        <v>106332.1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2"/>
    </row>
    <row r="32" spans="1:15" ht="18.75" customHeight="1">
      <c r="A32" s="14" t="s">
        <v>37</v>
      </c>
      <c r="B32" s="28">
        <f>+B33+B35+B48+B49+B50+B55-B56</f>
        <v>318263.39999999997</v>
      </c>
      <c r="C32" s="28">
        <f aca="true" t="shared" si="7" ref="C32:O32">+C33+C35+C48+C49+C50+C55-C56</f>
        <v>133947.06</v>
      </c>
      <c r="D32" s="28">
        <f t="shared" si="7"/>
        <v>108418.11</v>
      </c>
      <c r="E32" s="28">
        <f t="shared" si="7"/>
        <v>20644.95</v>
      </c>
      <c r="F32" s="28">
        <f t="shared" si="7"/>
        <v>214246.41</v>
      </c>
      <c r="G32" s="28">
        <f t="shared" si="7"/>
        <v>228157.34999999998</v>
      </c>
      <c r="H32" s="28">
        <f t="shared" si="7"/>
        <v>45668.57</v>
      </c>
      <c r="I32" s="28">
        <f t="shared" si="7"/>
        <v>210254.95</v>
      </c>
      <c r="J32" s="28">
        <f t="shared" si="7"/>
        <v>-27569.25</v>
      </c>
      <c r="K32" s="28">
        <f t="shared" si="7"/>
        <v>188225.59</v>
      </c>
      <c r="L32" s="28">
        <f t="shared" si="7"/>
        <v>200057.14</v>
      </c>
      <c r="M32" s="28">
        <f t="shared" si="7"/>
        <v>121258.97000000002</v>
      </c>
      <c r="N32" s="28">
        <f t="shared" si="7"/>
        <v>109707.52</v>
      </c>
      <c r="O32" s="28">
        <f t="shared" si="7"/>
        <v>1871280.7699999998</v>
      </c>
    </row>
    <row r="33" spans="1:15" ht="18.75" customHeight="1">
      <c r="A33" s="26" t="s">
        <v>38</v>
      </c>
      <c r="B33" s="29">
        <f>+B34</f>
        <v>-41461.2</v>
      </c>
      <c r="C33" s="29">
        <f>+C34</f>
        <v>-39428.4</v>
      </c>
      <c r="D33" s="29">
        <f aca="true" t="shared" si="8" ref="D33:O33">+D34</f>
        <v>-22404.8</v>
      </c>
      <c r="E33" s="29">
        <f t="shared" si="8"/>
        <v>-8038.8</v>
      </c>
      <c r="F33" s="29">
        <f t="shared" si="8"/>
        <v>-27552.8</v>
      </c>
      <c r="G33" s="29">
        <f t="shared" si="8"/>
        <v>-53680</v>
      </c>
      <c r="H33" s="29">
        <f t="shared" si="8"/>
        <v>-7638.4</v>
      </c>
      <c r="I33" s="29">
        <f t="shared" si="8"/>
        <v>-55145.2</v>
      </c>
      <c r="J33" s="29">
        <f t="shared" si="8"/>
        <v>-31886.8</v>
      </c>
      <c r="K33" s="29">
        <f t="shared" si="8"/>
        <v>-19470</v>
      </c>
      <c r="L33" s="29">
        <f t="shared" si="8"/>
        <v>-13930.4</v>
      </c>
      <c r="M33" s="29">
        <f t="shared" si="8"/>
        <v>-24037.2</v>
      </c>
      <c r="N33" s="29">
        <f t="shared" si="8"/>
        <v>-14022.8</v>
      </c>
      <c r="O33" s="29">
        <f t="shared" si="8"/>
        <v>-358696.8</v>
      </c>
    </row>
    <row r="34" spans="1:26" ht="18.75" customHeight="1">
      <c r="A34" s="27" t="s">
        <v>39</v>
      </c>
      <c r="B34" s="16">
        <f>ROUND((-B9)*$G$3,2)</f>
        <v>-41461.2</v>
      </c>
      <c r="C34" s="16">
        <f aca="true" t="shared" si="9" ref="C34:N34">ROUND((-C9)*$G$3,2)</f>
        <v>-39428.4</v>
      </c>
      <c r="D34" s="16">
        <f t="shared" si="9"/>
        <v>-22404.8</v>
      </c>
      <c r="E34" s="16">
        <f t="shared" si="9"/>
        <v>-8038.8</v>
      </c>
      <c r="F34" s="16">
        <f t="shared" si="9"/>
        <v>-27552.8</v>
      </c>
      <c r="G34" s="16">
        <f t="shared" si="9"/>
        <v>-53680</v>
      </c>
      <c r="H34" s="16">
        <f t="shared" si="9"/>
        <v>-7638.4</v>
      </c>
      <c r="I34" s="16">
        <f t="shared" si="9"/>
        <v>-55145.2</v>
      </c>
      <c r="J34" s="16">
        <f t="shared" si="9"/>
        <v>-31886.8</v>
      </c>
      <c r="K34" s="16">
        <f t="shared" si="9"/>
        <v>-19470</v>
      </c>
      <c r="L34" s="16">
        <f t="shared" si="9"/>
        <v>-13930.4</v>
      </c>
      <c r="M34" s="16">
        <f t="shared" si="9"/>
        <v>-24037.2</v>
      </c>
      <c r="N34" s="16">
        <f t="shared" si="9"/>
        <v>-14022.8</v>
      </c>
      <c r="O34" s="30">
        <f aca="true" t="shared" si="10" ref="O34:O56">SUM(B34:N34)</f>
        <v>-358696.8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6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72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31">
        <f t="shared" si="10"/>
        <v>0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 t="s">
        <v>73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31">
        <f t="shared" si="10"/>
        <v>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.75" customHeight="1">
      <c r="A48" s="26" t="s">
        <v>85</v>
      </c>
      <c r="B48" s="33">
        <v>359724.6</v>
      </c>
      <c r="C48" s="33">
        <v>173375.46</v>
      </c>
      <c r="D48" s="33">
        <v>130822.91</v>
      </c>
      <c r="E48" s="33">
        <v>28683.75</v>
      </c>
      <c r="F48" s="33">
        <v>241799.21</v>
      </c>
      <c r="G48" s="33">
        <v>281837.35</v>
      </c>
      <c r="H48" s="33">
        <v>53306.97</v>
      </c>
      <c r="I48" s="33">
        <v>265400.15</v>
      </c>
      <c r="J48" s="33">
        <v>4317.55</v>
      </c>
      <c r="K48" s="33">
        <v>207695.59</v>
      </c>
      <c r="L48" s="33">
        <v>213987.54</v>
      </c>
      <c r="M48" s="33">
        <v>145296.17</v>
      </c>
      <c r="N48" s="33">
        <v>123730.32</v>
      </c>
      <c r="O48" s="31">
        <f t="shared" si="10"/>
        <v>2229977.57</v>
      </c>
      <c r="P48"/>
      <c r="Q48" s="71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7"/>
      <c r="Q53" s="57"/>
      <c r="R53" s="57"/>
      <c r="S53" s="57"/>
      <c r="T53" s="57"/>
      <c r="U53" s="59"/>
      <c r="V53" s="60"/>
      <c r="W53" s="57"/>
      <c r="X53" s="57"/>
      <c r="Y53" s="57"/>
      <c r="Z53" s="57"/>
    </row>
    <row r="54" spans="1:26" ht="18.75" customHeight="1">
      <c r="A54" s="14" t="s">
        <v>49</v>
      </c>
      <c r="B54" s="34">
        <f>+B20+B32</f>
        <v>1832113.83</v>
      </c>
      <c r="C54" s="34">
        <f aca="true" t="shared" si="13" ref="C54:N54">+C20+C32</f>
        <v>1217133.1600000001</v>
      </c>
      <c r="D54" s="34">
        <f t="shared" si="13"/>
        <v>1082164.7100000002</v>
      </c>
      <c r="E54" s="34">
        <f t="shared" si="13"/>
        <v>314422.52</v>
      </c>
      <c r="F54" s="34">
        <f t="shared" si="13"/>
        <v>1268310.19</v>
      </c>
      <c r="G54" s="34">
        <f t="shared" si="13"/>
        <v>1697442.08</v>
      </c>
      <c r="H54" s="34">
        <f t="shared" si="13"/>
        <v>328059.91</v>
      </c>
      <c r="I54" s="34">
        <f t="shared" si="13"/>
        <v>1342813.21</v>
      </c>
      <c r="J54" s="34">
        <f t="shared" si="13"/>
        <v>891712.51</v>
      </c>
      <c r="K54" s="34">
        <f t="shared" si="13"/>
        <v>1378243.13</v>
      </c>
      <c r="L54" s="34">
        <f t="shared" si="13"/>
        <v>1333427.7200000002</v>
      </c>
      <c r="M54" s="34">
        <f t="shared" si="13"/>
        <v>787105.52</v>
      </c>
      <c r="N54" s="34">
        <f t="shared" si="13"/>
        <v>445283.18</v>
      </c>
      <c r="O54" s="34">
        <f>SUM(B54:N54)</f>
        <v>13918231.67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1"/>
      <c r="B58" s="62"/>
      <c r="C58" s="62"/>
      <c r="D58" s="63"/>
      <c r="E58" s="63"/>
      <c r="F58" s="63"/>
      <c r="G58" s="63"/>
      <c r="H58" s="63"/>
      <c r="I58" s="62"/>
      <c r="J58" s="63"/>
      <c r="K58" s="63"/>
      <c r="L58" s="63"/>
      <c r="M58" s="63"/>
      <c r="N58" s="63"/>
      <c r="O58" s="64"/>
      <c r="P58" s="57"/>
      <c r="Q58" s="57"/>
      <c r="R58" s="59"/>
      <c r="S58" s="57"/>
    </row>
    <row r="59" spans="1:17" ht="1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57"/>
      <c r="Q59" s="57"/>
    </row>
    <row r="60" spans="1:17" ht="18.75" customHeight="1">
      <c r="A60" s="14" t="s">
        <v>52</v>
      </c>
      <c r="B60" s="42">
        <f aca="true" t="shared" si="14" ref="B60:O60">SUM(B61:B71)</f>
        <v>1832113.83</v>
      </c>
      <c r="C60" s="42">
        <f t="shared" si="14"/>
        <v>1217133.16</v>
      </c>
      <c r="D60" s="42">
        <f t="shared" si="14"/>
        <v>1082164.71</v>
      </c>
      <c r="E60" s="42">
        <f t="shared" si="14"/>
        <v>314422.52</v>
      </c>
      <c r="F60" s="42">
        <f t="shared" si="14"/>
        <v>1268310.2</v>
      </c>
      <c r="G60" s="42">
        <f t="shared" si="14"/>
        <v>1697442.08</v>
      </c>
      <c r="H60" s="42">
        <f t="shared" si="14"/>
        <v>328059.92</v>
      </c>
      <c r="I60" s="42">
        <f t="shared" si="14"/>
        <v>1342813.21</v>
      </c>
      <c r="J60" s="42">
        <f t="shared" si="14"/>
        <v>891712.51</v>
      </c>
      <c r="K60" s="42">
        <f t="shared" si="14"/>
        <v>1378243.14</v>
      </c>
      <c r="L60" s="42">
        <f t="shared" si="14"/>
        <v>1333427.72</v>
      </c>
      <c r="M60" s="42">
        <f t="shared" si="14"/>
        <v>787105.52</v>
      </c>
      <c r="N60" s="42">
        <f t="shared" si="14"/>
        <v>445283.18</v>
      </c>
      <c r="O60" s="34">
        <f t="shared" si="14"/>
        <v>13918231.7</v>
      </c>
      <c r="Q60"/>
    </row>
    <row r="61" spans="1:18" ht="18.75" customHeight="1">
      <c r="A61" s="26" t="s">
        <v>53</v>
      </c>
      <c r="B61" s="42">
        <v>1503885.35</v>
      </c>
      <c r="C61" s="42">
        <v>870815.83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2374701.18</v>
      </c>
      <c r="P61"/>
      <c r="Q61"/>
      <c r="R61" s="41"/>
    </row>
    <row r="62" spans="1:16" ht="18.75" customHeight="1">
      <c r="A62" s="26" t="s">
        <v>54</v>
      </c>
      <c r="B62" s="42">
        <v>328228.48</v>
      </c>
      <c r="C62" s="42">
        <v>346317.33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674545.81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1082164.71</v>
      </c>
      <c r="E63" s="43">
        <v>0</v>
      </c>
      <c r="F63" s="43">
        <v>0</v>
      </c>
      <c r="G63" s="43">
        <v>0</v>
      </c>
      <c r="H63" s="42">
        <v>328059.92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1410224.63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314422.52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314422.52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1268310.2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1268310.2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1697442.08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1697442.08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1342813.21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1342813.21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891712.51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891712.51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1378243.14</v>
      </c>
      <c r="L69" s="29">
        <v>1333427.72</v>
      </c>
      <c r="M69" s="43">
        <v>0</v>
      </c>
      <c r="N69" s="43">
        <v>0</v>
      </c>
      <c r="O69" s="34">
        <f t="shared" si="15"/>
        <v>2711670.86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787105.52</v>
      </c>
      <c r="N70" s="43">
        <v>0</v>
      </c>
      <c r="O70" s="34">
        <f t="shared" si="15"/>
        <v>787105.52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445283.18</v>
      </c>
      <c r="O71" s="46">
        <f t="shared" si="15"/>
        <v>445283.18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8.75" customHeight="1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ht="14.25">
      <c r="N74" s="53"/>
    </row>
    <row r="75" ht="14.2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spans="3:14" ht="13.5">
      <c r="C85" s="52"/>
      <c r="D85" s="52"/>
      <c r="E85" s="52"/>
      <c r="N85" s="53"/>
    </row>
    <row r="86" spans="3:14" ht="13.5">
      <c r="C86" s="52"/>
      <c r="E86" s="52"/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ht="13.5">
      <c r="N98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2024-03-27T20:05:34Z</dcterms:modified>
  <cp:category/>
  <cp:version/>
  <cp:contentType/>
  <cp:contentStatus/>
</cp:coreProperties>
</file>