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<sst xmlns="http://schemas.openxmlformats.org/spreadsheetml/2006/main" count="89" uniqueCount="86">
  <si>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</si>
  <si>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</si>
  <si>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</si>
  <si>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</si>
  <si>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</si>
  <si>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</si>
  <si>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</si>
  <si>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</si>
  <si>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</si>
  <si>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</si>
  <si>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</si>
  <si>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</si>
  <si>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</si>
  <si>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</si>
  <si>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</si>
  <si>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</si>
  <si>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</si>
  <si>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</si>
  <si>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</si>
  <si>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</si>
  <si>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</si>
  <si>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</si>
  <si>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</si>
  <si>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</si>
  <si>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</si>
  <si>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</si>
  <si>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</si>
  <si>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</si>
  <si>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</si>
  <si>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</si>
  <si>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</si>
  <si>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</si>
  <si>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</si>
  <si>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</si>
  <si>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</si>
  <si>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</si>
  <si>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</si>
  <si>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</si>
  <si>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</si>
  <si>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</si>
  <si>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</si>
  <si>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</si>
  <si>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</si>
  <si>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</si>
  <si>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</si>
  <si>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</si>
  <si>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</si>
  <si>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</si>
  <si>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</si>
  <si>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</si>
  <si>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</si>
  <si>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</si>
  <si>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</si>
  <si>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</si>
  <si>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</si>
  <si>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</si>
  <si>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</si>
  <si>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</si>
  <si>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</si>
  <si>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</si>
  <si>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</si>
  <si>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</si>
  <si>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</si>
  <si>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</si>
  <si>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</si>
  <si>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</si>
  <si>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</si>
  <si>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</si>
  <si>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</si>
  <si>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</si>
  <si>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</si>
  <si>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</si>
  <si>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</si>
  <si>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</si>
  <si>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</si>
  <si>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</si>
  <si>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</si>
  <si>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</si>
  <si>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</si>
  <si>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</si>
  <si>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</si>
  <si>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</si>
  <si>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</si>
  <si>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</si>
  <si>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14/03/24 - VENCIMENTO 21/03/24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</si>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</sst>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404789</v>
      </c>
      <c r="C7" s="9">
        <f t="shared" si="0"/>
        <v>270950</v>
      </c>
      <c r="D7" s="9">
        <f t="shared" si="0"/>
        <v>254311</v>
      </c>
      <c r="E7" s="9">
        <f t="shared" si="0"/>
        <v>70409</v>
      </c>
      <c r="F7" s="9">
        <f t="shared" si="0"/>
        <v>238654</v>
      </c>
      <c r="G7" s="9">
        <f t="shared" si="0"/>
        <v>401896</v>
      </c>
      <c r="H7" s="9">
        <f t="shared" si="0"/>
        <v>51607</v>
      </c>
      <c r="I7" s="9">
        <f t="shared" si="0"/>
        <v>291883</v>
      </c>
      <c r="J7" s="9">
        <f t="shared" si="0"/>
        <v>218138</v>
      </c>
      <c r="K7" s="9">
        <f t="shared" si="0"/>
        <v>344090</v>
      </c>
      <c r="L7" s="9">
        <f t="shared" si="0"/>
        <v>249090</v>
      </c>
      <c r="M7" s="9">
        <f t="shared" si="0"/>
        <v>143860</v>
      </c>
      <c r="N7" s="9">
        <f t="shared" si="0"/>
        <v>89996</v>
      </c>
      <c r="O7" s="9">
        <f t="shared" si="0"/>
        <v>3029673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8898</v>
      </c>
      <c r="C8" s="11">
        <f t="shared" si="1"/>
        <v>8893</v>
      </c>
      <c r="D8" s="11">
        <f t="shared" si="1"/>
        <v>4800</v>
      </c>
      <c r="E8" s="11">
        <f t="shared" si="1"/>
        <v>1768</v>
      </c>
      <c r="F8" s="11">
        <f t="shared" si="1"/>
        <v>5828</v>
      </c>
      <c r="G8" s="11">
        <f t="shared" si="1"/>
        <v>11756</v>
      </c>
      <c r="H8" s="11">
        <f t="shared" si="1"/>
        <v>1677</v>
      </c>
      <c r="I8" s="11">
        <f t="shared" si="1"/>
        <v>12277</v>
      </c>
      <c r="J8" s="11">
        <f t="shared" si="1"/>
        <v>6883</v>
      </c>
      <c r="K8" s="11">
        <f t="shared" si="1"/>
        <v>4541</v>
      </c>
      <c r="L8" s="11">
        <f t="shared" si="1"/>
        <v>3032</v>
      </c>
      <c r="M8" s="11">
        <f t="shared" si="1"/>
        <v>5458</v>
      </c>
      <c r="N8" s="11">
        <f t="shared" si="1"/>
        <v>3288</v>
      </c>
      <c r="O8" s="11">
        <f t="shared" si="1"/>
        <v>79099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8898</v>
      </c>
      <c r="C9" s="11">
        <v>8893</v>
      </c>
      <c r="D9" s="11">
        <v>4800</v>
      </c>
      <c r="E9" s="11">
        <v>1768</v>
      </c>
      <c r="F9" s="11">
        <v>5828</v>
      </c>
      <c r="G9" s="11">
        <v>11756</v>
      </c>
      <c r="H9" s="11">
        <v>1677</v>
      </c>
      <c r="I9" s="11">
        <v>12277</v>
      </c>
      <c r="J9" s="11">
        <v>6883</v>
      </c>
      <c r="K9" s="11">
        <v>4541</v>
      </c>
      <c r="L9" s="11">
        <v>3030</v>
      </c>
      <c r="M9" s="11">
        <v>5458</v>
      </c>
      <c r="N9" s="11">
        <v>3270</v>
      </c>
      <c r="O9" s="11">
        <f>SUM(B9:N9)</f>
        <v>79079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</v>
      </c>
      <c r="M10" s="13">
        <v>0</v>
      </c>
      <c r="N10" s="13">
        <v>18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395891</v>
      </c>
      <c r="C11" s="13">
        <v>262057</v>
      </c>
      <c r="D11" s="13">
        <v>249511</v>
      </c>
      <c r="E11" s="13">
        <v>68641</v>
      </c>
      <c r="F11" s="13">
        <v>232826</v>
      </c>
      <c r="G11" s="13">
        <v>390140</v>
      </c>
      <c r="H11" s="13">
        <v>49930</v>
      </c>
      <c r="I11" s="13">
        <v>279606</v>
      </c>
      <c r="J11" s="13">
        <v>211255</v>
      </c>
      <c r="K11" s="13">
        <v>339549</v>
      </c>
      <c r="L11" s="13">
        <v>246058</v>
      </c>
      <c r="M11" s="13">
        <v>138402</v>
      </c>
      <c r="N11" s="13">
        <v>86708</v>
      </c>
      <c r="O11" s="11">
        <f>SUM(B11:N11)</f>
        <v>2950574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28176</v>
      </c>
      <c r="C12" s="13">
        <v>23731</v>
      </c>
      <c r="D12" s="13">
        <v>18466</v>
      </c>
      <c r="E12" s="13">
        <v>7222</v>
      </c>
      <c r="F12" s="13">
        <v>20706</v>
      </c>
      <c r="G12" s="13">
        <v>37006</v>
      </c>
      <c r="H12" s="13">
        <v>5056</v>
      </c>
      <c r="I12" s="13">
        <v>26319</v>
      </c>
      <c r="J12" s="13">
        <v>18113</v>
      </c>
      <c r="K12" s="13">
        <v>23050</v>
      </c>
      <c r="L12" s="13">
        <v>16392</v>
      </c>
      <c r="M12" s="13">
        <v>7189</v>
      </c>
      <c r="N12" s="13">
        <v>3746</v>
      </c>
      <c r="O12" s="11">
        <f>SUM(B12:N12)</f>
        <v>235172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367715</v>
      </c>
      <c r="C13" s="15">
        <f t="shared" si="2"/>
        <v>238326</v>
      </c>
      <c r="D13" s="15">
        <f t="shared" si="2"/>
        <v>231045</v>
      </c>
      <c r="E13" s="15">
        <f t="shared" si="2"/>
        <v>61419</v>
      </c>
      <c r="F13" s="15">
        <f t="shared" si="2"/>
        <v>212120</v>
      </c>
      <c r="G13" s="15">
        <f t="shared" si="2"/>
        <v>353134</v>
      </c>
      <c r="H13" s="15">
        <f t="shared" si="2"/>
        <v>44874</v>
      </c>
      <c r="I13" s="15">
        <f t="shared" si="2"/>
        <v>253287</v>
      </c>
      <c r="J13" s="15">
        <f t="shared" si="2"/>
        <v>193142</v>
      </c>
      <c r="K13" s="15">
        <f t="shared" si="2"/>
        <v>316499</v>
      </c>
      <c r="L13" s="15">
        <f t="shared" si="2"/>
        <v>229666</v>
      </c>
      <c r="M13" s="15">
        <f t="shared" si="2"/>
        <v>131213</v>
      </c>
      <c r="N13" s="15">
        <f t="shared" si="2"/>
        <v>82962</v>
      </c>
      <c r="O13" s="11">
        <f>SUM(B13:N13)</f>
        <v>2715402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1.161302302296504</v>
      </c>
      <c r="C18" s="19">
        <v>1.221085789009384</v>
      </c>
      <c r="D18" s="19">
        <v>1.37207001137785</v>
      </c>
      <c r="E18" s="19">
        <v>0.834325353135831</v>
      </c>
      <c r="F18" s="19">
        <v>1.328112774789989</v>
      </c>
      <c r="G18" s="19">
        <v>1.326503593971126</v>
      </c>
      <c r="H18" s="19">
        <v>1.456905147033432</v>
      </c>
      <c r="I18" s="19">
        <v>1.173902522839429</v>
      </c>
      <c r="J18" s="19">
        <v>1.287348921893981</v>
      </c>
      <c r="K18" s="19">
        <v>1.063667615096807</v>
      </c>
      <c r="L18" s="19">
        <v>1.210289589010075</v>
      </c>
      <c r="M18" s="19">
        <v>1.114293927386128</v>
      </c>
      <c r="N18" s="19">
        <v>1.021701528623198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1516625.81</v>
      </c>
      <c r="C20" s="24">
        <f aca="true" t="shared" si="3" ref="C20:O20">SUM(C21:C31)</f>
        <v>1078548.6</v>
      </c>
      <c r="D20" s="24">
        <f t="shared" si="3"/>
        <v>985024.06</v>
      </c>
      <c r="E20" s="24">
        <f t="shared" si="3"/>
        <v>290722.3</v>
      </c>
      <c r="F20" s="24">
        <f t="shared" si="3"/>
        <v>1052196.77</v>
      </c>
      <c r="G20" s="24">
        <f t="shared" si="3"/>
        <v>1468489.57</v>
      </c>
      <c r="H20" s="24">
        <f t="shared" si="3"/>
        <v>291775.9099999999</v>
      </c>
      <c r="I20" s="24">
        <f t="shared" si="3"/>
        <v>1136335.36</v>
      </c>
      <c r="J20" s="24">
        <f t="shared" si="3"/>
        <v>918417.8800000001</v>
      </c>
      <c r="K20" s="24">
        <f t="shared" si="3"/>
        <v>1174977.6099999999</v>
      </c>
      <c r="L20" s="24">
        <f t="shared" si="3"/>
        <v>1106379.27</v>
      </c>
      <c r="M20" s="24">
        <f t="shared" si="3"/>
        <v>662814.3</v>
      </c>
      <c r="N20" s="24">
        <f t="shared" si="3"/>
        <v>340146.8</v>
      </c>
      <c r="O20" s="24">
        <f t="shared" si="3"/>
        <v>12022454.240000002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1194937.13</v>
      </c>
      <c r="C21" s="28">
        <f aca="true" t="shared" si="4" ref="C21:N21">ROUND((C15+C16)*C7,2)</f>
        <v>826289.12</v>
      </c>
      <c r="D21" s="28">
        <f t="shared" si="4"/>
        <v>680154.77</v>
      </c>
      <c r="E21" s="28">
        <f t="shared" si="4"/>
        <v>321698.72</v>
      </c>
      <c r="F21" s="28">
        <f t="shared" si="4"/>
        <v>739803.53</v>
      </c>
      <c r="G21" s="28">
        <f t="shared" si="4"/>
        <v>1025075.94</v>
      </c>
      <c r="H21" s="28">
        <f t="shared" si="4"/>
        <v>176733.33</v>
      </c>
      <c r="I21" s="28">
        <f t="shared" si="4"/>
        <v>883850.91</v>
      </c>
      <c r="J21" s="28">
        <f t="shared" si="4"/>
        <v>664382.91</v>
      </c>
      <c r="K21" s="28">
        <f t="shared" si="4"/>
        <v>990600.7</v>
      </c>
      <c r="L21" s="28">
        <f t="shared" si="4"/>
        <v>816517.02</v>
      </c>
      <c r="M21" s="28">
        <f t="shared" si="4"/>
        <v>544150.45</v>
      </c>
      <c r="N21" s="28">
        <f t="shared" si="4"/>
        <v>307489.33</v>
      </c>
      <c r="O21" s="28">
        <f aca="true" t="shared" si="5" ref="O21:O29">SUM(B21:N21)</f>
        <v>9171683.860000001</v>
      </c>
    </row>
    <row r="22" spans="1:23" ht="18.75" customHeight="1">
      <c r="A22" s="26" t="s">
        <v>33</v>
      </c>
      <c r="B22" s="28">
        <f>IF(B18&lt;&gt;0,ROUND((B18-1)*B21,2),0)</f>
        <v>192746.11</v>
      </c>
      <c r="C22" s="28">
        <f aca="true" t="shared" si="6" ref="C22:N22">IF(C18&lt;&gt;0,ROUND((C18-1)*C21,2),0)</f>
        <v>182680.78</v>
      </c>
      <c r="D22" s="28">
        <f t="shared" si="6"/>
        <v>253065.19</v>
      </c>
      <c r="E22" s="28">
        <f t="shared" si="6"/>
        <v>-53297.32</v>
      </c>
      <c r="F22" s="28">
        <f t="shared" si="6"/>
        <v>242738.99</v>
      </c>
      <c r="G22" s="28">
        <f t="shared" si="6"/>
        <v>334690.98</v>
      </c>
      <c r="H22" s="28">
        <f t="shared" si="6"/>
        <v>80750.37</v>
      </c>
      <c r="I22" s="28">
        <f t="shared" si="6"/>
        <v>153703.9</v>
      </c>
      <c r="J22" s="28">
        <f t="shared" si="6"/>
        <v>190909.71</v>
      </c>
      <c r="K22" s="28">
        <f t="shared" si="6"/>
        <v>63069.18</v>
      </c>
      <c r="L22" s="28">
        <f t="shared" si="6"/>
        <v>171705.03</v>
      </c>
      <c r="M22" s="28">
        <f t="shared" si="6"/>
        <v>62193.09</v>
      </c>
      <c r="N22" s="28">
        <f t="shared" si="6"/>
        <v>6672.99</v>
      </c>
      <c r="O22" s="28">
        <f t="shared" si="5"/>
        <v>1881629</v>
      </c>
      <c r="W22" s="51"/>
    </row>
    <row r="23" spans="1:15" ht="18.75" customHeight="1">
      <c r="A23" s="26" t="s">
        <v>34</v>
      </c>
      <c r="B23" s="28">
        <v>64887.02</v>
      </c>
      <c r="C23" s="28">
        <v>41183.19</v>
      </c>
      <c r="D23" s="28">
        <v>31608.14</v>
      </c>
      <c r="E23" s="28">
        <v>11339.09</v>
      </c>
      <c r="F23" s="28">
        <v>39730.41</v>
      </c>
      <c r="G23" s="28">
        <v>62998.72</v>
      </c>
      <c r="H23" s="28">
        <v>8160.26</v>
      </c>
      <c r="I23" s="28">
        <v>44676.24</v>
      </c>
      <c r="J23" s="28">
        <v>33927.27</v>
      </c>
      <c r="K23" s="28">
        <v>46570.29</v>
      </c>
      <c r="L23" s="28">
        <v>45971.5</v>
      </c>
      <c r="M23" s="28">
        <v>24648.77</v>
      </c>
      <c r="N23" s="28">
        <v>15149.91</v>
      </c>
      <c r="O23" s="28">
        <f t="shared" si="5"/>
        <v>470850.81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1146.37</v>
      </c>
      <c r="C26" s="28">
        <v>830.51</v>
      </c>
      <c r="D26" s="28">
        <v>762.43</v>
      </c>
      <c r="E26" s="28">
        <v>220.56</v>
      </c>
      <c r="F26" s="28">
        <v>806</v>
      </c>
      <c r="G26" s="28">
        <v>1121.87</v>
      </c>
      <c r="H26" s="28">
        <v>209.67</v>
      </c>
      <c r="I26" s="28">
        <v>855.01</v>
      </c>
      <c r="J26" s="28">
        <v>702.53</v>
      </c>
      <c r="K26" s="28">
        <v>893.14</v>
      </c>
      <c r="L26" s="28">
        <v>838.68</v>
      </c>
      <c r="M26" s="28">
        <v>498.3</v>
      </c>
      <c r="N26" s="28">
        <v>258.7</v>
      </c>
      <c r="O26" s="28">
        <f t="shared" si="5"/>
        <v>9143.77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997.87</v>
      </c>
      <c r="C27" s="28">
        <v>742.94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846.56</v>
      </c>
      <c r="L27" s="28">
        <v>753.86</v>
      </c>
      <c r="M27" s="28">
        <v>425.33</v>
      </c>
      <c r="N27" s="28">
        <v>223.57</v>
      </c>
      <c r="O27" s="28">
        <f t="shared" si="5"/>
        <v>7886.22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22935.45</v>
      </c>
      <c r="D29" s="28">
        <v>16707.94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48697.57</v>
      </c>
      <c r="J29" s="28">
        <v>25765.42</v>
      </c>
      <c r="K29" s="28">
        <v>40655.41</v>
      </c>
      <c r="L29" s="28">
        <v>40565.8</v>
      </c>
      <c r="M29" s="28">
        <v>28929.3</v>
      </c>
      <c r="N29" s="28">
        <v>8477.98</v>
      </c>
      <c r="O29" s="28">
        <f t="shared" si="5"/>
        <v>391175.28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30175.54</v>
      </c>
      <c r="L30" s="28">
        <v>27905.73</v>
      </c>
      <c r="M30" s="28">
        <v>0</v>
      </c>
      <c r="N30" s="28">
        <v>0</v>
      </c>
      <c r="O30" s="28">
        <f>SUM(B30:N30)</f>
        <v>58081.270000000004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-39151.2</v>
      </c>
      <c r="C32" s="28">
        <f aca="true" t="shared" si="7" ref="C32:O32">+C33+C35+C48+C49+C50+C55-C56</f>
        <v>-39129.2</v>
      </c>
      <c r="D32" s="28">
        <f t="shared" si="7"/>
        <v>-21120</v>
      </c>
      <c r="E32" s="28">
        <f t="shared" si="7"/>
        <v>-7779.2</v>
      </c>
      <c r="F32" s="28">
        <f t="shared" si="7"/>
        <v>-25643.2</v>
      </c>
      <c r="G32" s="28">
        <f t="shared" si="7"/>
        <v>-51726.4</v>
      </c>
      <c r="H32" s="28">
        <f t="shared" si="7"/>
        <v>-7378.8</v>
      </c>
      <c r="I32" s="28">
        <f t="shared" si="7"/>
        <v>-54018.8</v>
      </c>
      <c r="J32" s="28">
        <f t="shared" si="7"/>
        <v>-30285.2</v>
      </c>
      <c r="K32" s="28">
        <f t="shared" si="7"/>
        <v>-19980.4</v>
      </c>
      <c r="L32" s="28">
        <f t="shared" si="7"/>
        <v>-13332</v>
      </c>
      <c r="M32" s="28">
        <f t="shared" si="7"/>
        <v>-24015.2</v>
      </c>
      <c r="N32" s="28">
        <f t="shared" si="7"/>
        <v>-14388</v>
      </c>
      <c r="O32" s="28">
        <f t="shared" si="7"/>
        <v>-347947.60000000003</v>
      </c>
    </row>
    <row r="33" spans="1:15" ht="18.75" customHeight="1">
      <c r="A33" s="26" t="s">
        <v>38</v>
      </c>
      <c r="B33" s="29">
        <f>+B34</f>
        <v>-39151.2</v>
      </c>
      <c r="C33" s="29">
        <f>+C34</f>
        <v>-39129.2</v>
      </c>
      <c r="D33" s="29">
        <f aca="true" t="shared" si="8" ref="D33:O33">+D34</f>
        <v>-21120</v>
      </c>
      <c r="E33" s="29">
        <f t="shared" si="8"/>
        <v>-7779.2</v>
      </c>
      <c r="F33" s="29">
        <f t="shared" si="8"/>
        <v>-25643.2</v>
      </c>
      <c r="G33" s="29">
        <f t="shared" si="8"/>
        <v>-51726.4</v>
      </c>
      <c r="H33" s="29">
        <f t="shared" si="8"/>
        <v>-7378.8</v>
      </c>
      <c r="I33" s="29">
        <f t="shared" si="8"/>
        <v>-54018.8</v>
      </c>
      <c r="J33" s="29">
        <f t="shared" si="8"/>
        <v>-30285.2</v>
      </c>
      <c r="K33" s="29">
        <f t="shared" si="8"/>
        <v>-19980.4</v>
      </c>
      <c r="L33" s="29">
        <f t="shared" si="8"/>
        <v>-13332</v>
      </c>
      <c r="M33" s="29">
        <f t="shared" si="8"/>
        <v>-24015.2</v>
      </c>
      <c r="N33" s="29">
        <f t="shared" si="8"/>
        <v>-14388</v>
      </c>
      <c r="O33" s="29">
        <f t="shared" si="8"/>
        <v>-347947.60000000003</v>
      </c>
    </row>
    <row r="34" spans="1:26" ht="18.75" customHeight="1">
      <c r="A34" s="27" t="s">
        <v>39</v>
      </c>
      <c r="B34" s="16">
        <f>ROUND((-B9)*$G$3,2)</f>
        <v>-39151.2</v>
      </c>
      <c r="C34" s="16">
        <f aca="true" t="shared" si="9" ref="C34:N34">ROUND((-C9)*$G$3,2)</f>
        <v>-39129.2</v>
      </c>
      <c r="D34" s="16">
        <f t="shared" si="9"/>
        <v>-21120</v>
      </c>
      <c r="E34" s="16">
        <f t="shared" si="9"/>
        <v>-7779.2</v>
      </c>
      <c r="F34" s="16">
        <f t="shared" si="9"/>
        <v>-25643.2</v>
      </c>
      <c r="G34" s="16">
        <f t="shared" si="9"/>
        <v>-51726.4</v>
      </c>
      <c r="H34" s="16">
        <f t="shared" si="9"/>
        <v>-7378.8</v>
      </c>
      <c r="I34" s="16">
        <f t="shared" si="9"/>
        <v>-54018.8</v>
      </c>
      <c r="J34" s="16">
        <f t="shared" si="9"/>
        <v>-30285.2</v>
      </c>
      <c r="K34" s="16">
        <f t="shared" si="9"/>
        <v>-19980.4</v>
      </c>
      <c r="L34" s="16">
        <f t="shared" si="9"/>
        <v>-13332</v>
      </c>
      <c r="M34" s="16">
        <f t="shared" si="9"/>
        <v>-24015.2</v>
      </c>
      <c r="N34" s="16">
        <f t="shared" si="9"/>
        <v>-14388</v>
      </c>
      <c r="O34" s="30">
        <f aca="true" t="shared" si="10" ref="O34:O56">SUM(B34:N34)</f>
        <v>-347947.60000000003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909000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2988000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-909000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-2988000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1477474.61</v>
      </c>
      <c r="C54" s="34">
        <f aca="true" t="shared" si="13" ref="C54:N54">+C20+C32</f>
        <v>1039419.4000000001</v>
      </c>
      <c r="D54" s="34">
        <f t="shared" si="13"/>
        <v>963904.06</v>
      </c>
      <c r="E54" s="34">
        <f t="shared" si="13"/>
        <v>282943.1</v>
      </c>
      <c r="F54" s="34">
        <f t="shared" si="13"/>
        <v>1026553.5700000001</v>
      </c>
      <c r="G54" s="34">
        <f t="shared" si="13"/>
        <v>1416763.1700000002</v>
      </c>
      <c r="H54" s="34">
        <f t="shared" si="13"/>
        <v>284397.1099999999</v>
      </c>
      <c r="I54" s="34">
        <f t="shared" si="13"/>
        <v>1082316.56</v>
      </c>
      <c r="J54" s="34">
        <f t="shared" si="13"/>
        <v>888132.6800000002</v>
      </c>
      <c r="K54" s="34">
        <f t="shared" si="13"/>
        <v>1154997.21</v>
      </c>
      <c r="L54" s="34">
        <f t="shared" si="13"/>
        <v>1093047.27</v>
      </c>
      <c r="M54" s="34">
        <f t="shared" si="13"/>
        <v>638799.1000000001</v>
      </c>
      <c r="N54" s="34">
        <f t="shared" si="13"/>
        <v>325758.8</v>
      </c>
      <c r="O54" s="34">
        <f>SUM(B54:N54)</f>
        <v>11674506.639999999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1477474.6099999999</v>
      </c>
      <c r="C60" s="42">
        <f t="shared" si="14"/>
        <v>1039419.41</v>
      </c>
      <c r="D60" s="42">
        <f t="shared" si="14"/>
        <v>963904.06</v>
      </c>
      <c r="E60" s="42">
        <f t="shared" si="14"/>
        <v>282943.1</v>
      </c>
      <c r="F60" s="42">
        <f t="shared" si="14"/>
        <v>1026553.58</v>
      </c>
      <c r="G60" s="42">
        <f t="shared" si="14"/>
        <v>1416763.17</v>
      </c>
      <c r="H60" s="42">
        <f t="shared" si="14"/>
        <v>284397.11</v>
      </c>
      <c r="I60" s="42">
        <f t="shared" si="14"/>
        <v>1082316.57</v>
      </c>
      <c r="J60" s="42">
        <f t="shared" si="14"/>
        <v>888132.68</v>
      </c>
      <c r="K60" s="42">
        <f t="shared" si="14"/>
        <v>1154997.21</v>
      </c>
      <c r="L60" s="42">
        <f t="shared" si="14"/>
        <v>1093047.27</v>
      </c>
      <c r="M60" s="42">
        <f t="shared" si="14"/>
        <v>638799.1</v>
      </c>
      <c r="N60" s="42">
        <f t="shared" si="14"/>
        <v>325758.8</v>
      </c>
      <c r="O60" s="34">
        <f t="shared" si="14"/>
        <v>11674506.670000002</v>
      </c>
      <c r="Q60"/>
    </row>
    <row r="61" spans="1:18" ht="18.75" customHeight="1">
      <c r="A61" s="26" t="s">
        <v>54</v>
      </c>
      <c r="B61" s="42">
        <v>1214854.38</v>
      </c>
      <c r="C61" s="42">
        <v>744639.06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1959493.44</v>
      </c>
      <c r="P61"/>
      <c r="Q61"/>
      <c r="R61" s="41"/>
    </row>
    <row r="62" spans="1:16" ht="18.75" customHeight="1">
      <c r="A62" s="26" t="s">
        <v>55</v>
      </c>
      <c r="B62" s="42">
        <v>262620.23</v>
      </c>
      <c r="C62" s="42">
        <v>294780.35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557400.58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963904.06</v>
      </c>
      <c r="E63" s="43">
        <v>0</v>
      </c>
      <c r="F63" s="43">
        <v>0</v>
      </c>
      <c r="G63" s="43">
        <v>0</v>
      </c>
      <c r="H63" s="42">
        <v>284397.11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1248301.17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282943.1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282943.1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1026553.58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1026553.58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1416763.17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1416763.17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1082316.57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1082316.57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888132.68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888132.68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1154997.21</v>
      </c>
      <c r="L69" s="29">
        <v>1093047.27</v>
      </c>
      <c r="M69" s="43">
        <v>0</v>
      </c>
      <c r="N69" s="43">
        <v>0</v>
      </c>
      <c r="O69" s="34">
        <f t="shared" si="15"/>
        <v>2248044.48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638799.1</v>
      </c>
      <c r="N70" s="43">
        <v>0</v>
      </c>
      <c r="O70" s="34">
        <f t="shared" si="15"/>
        <v>638799.1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325758.8</v>
      </c>
      <c r="O71" s="46">
        <f t="shared" si="15"/>
        <v>325758.8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2024-03-20T19:22:32Z</dcterms:modified>
  <cp:category/>
  <cp:version/>
  <cp:contentType/>
  <cp:contentStatus/>
</cp:coreProperties>
</file>