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<sst xmlns="http://schemas.openxmlformats.org/spreadsheetml/2006/main" count="91" uniqueCount="88">
  <si>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</si>
  <si>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</si>
  <si>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</si>
  <si>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</si>
  <si>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</si>
  <si>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</si>
  <si>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</si>
  <si>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</si>
  <si>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</si>
  <si>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</si>
  <si>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</si>
  <si>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</si>
  <si>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</si>
  <si>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</si>
  <si>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</si>
  <si>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</si>
  <si>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</si>
  <si>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</si>
  <si>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</si>
  <si>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</si>
  <si>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</si>
  <si>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</si>
  <si>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</si>
  <si>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</si>
  <si>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</si>
  <si>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</si>
  <si>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</si>
  <si>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</si>
  <si>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</si>
  <si>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</si>
  <si>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</si>
  <si>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</si>
  <si>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</si>
  <si>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</si>
  <si>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</si>
  <si>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</si>
  <si>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</si>
  <si>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</si>
  <si>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</si>
  <si>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</si>
  <si>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</si>
  <si>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</si>
  <si>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</si>
  <si>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</si>
  <si>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</si>
  <si>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</si>
  <si>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</si>
  <si>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</si>
  <si>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</si>
  <si>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</si>
  <si>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</si>
  <si>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</si>
  <si>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</si>
  <si>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</si>
  <si>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</si>
  <si>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</si>
  <si>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</si>
  <si>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</si>
  <si>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</si>
  <si>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</si>
  <si>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</si>
  <si>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</si>
  <si>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</si>
  <si>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</si>
  <si>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</si>
  <si>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</si>
  <si>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</si>
  <si>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</si>
  <si>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</si>
  <si>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</si>
  <si>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</si>
  <si>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</si>
  <si>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</si>
  <si>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</si>
  <si>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</si>
  <si>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</si>
  <si>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</si>
  <si>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</si>
  <si>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</si>
  <si>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</si>
  <si>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</si>
  <si>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</si>
  <si>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08/03/24 - VENCIMENTO 15/03/24</t>
  </si>
  <si>
    <t>5.0. Remuneração Veículos Elétricos</t>
  </si>
  <si>
    <r>
      <t xml:space="preserve">5.4. Revisão de Remuneração pelo Serviço Atende </t>
    </r>
    <r>
      <rPr>
        <vertAlign val="superscript"/>
        <sz val="10"/>
        <color indexed="8"/>
        <rFont val="Calibri"/>
        <family val="2"/>
      </rPr>
      <t>2</t>
    </r>
  </si>
  <si>
    <r>
      <t>5.3. Revisão de Remuneração pelo Transporte Coletivo</t>
    </r>
    <r>
      <rPr>
        <sz val="10"/>
        <color indexed="8"/>
        <rFont val="Calibri"/>
        <family val="2"/>
      </rPr>
      <t xml:space="preserve"> </t>
    </r>
    <r>
      <rPr>
        <vertAlign val="superscript"/>
        <sz val="10"/>
        <color indexed="8"/>
        <rFont val="Calibri"/>
        <family val="2"/>
      </rPr>
      <t>1</t>
    </r>
  </si>
  <si>
    <t xml:space="preserve">          (1) Revisão remuneração do guincho, fev/24.</t>
  </si>
  <si>
    <t xml:space="preserve">          (2) Revisão de remuneração do serviço atende, glosas de veículos e horas extras, fev/24.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</si>
</sst>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2" fontId="35" fillId="0" borderId="4" applyAlignment="0">
      <protection/>
    </xf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1" fontId="3" fillId="0" borderId="0" applyBorder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8" fillId="21" borderId="6" applyNumberFormat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indent="1"/>
    </xf>
    <xf numFmtId="165" fontId="35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5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5" fillId="0" borderId="4" xfId="5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left" vertical="center" indent="1"/>
    </xf>
    <xf numFmtId="165" fontId="35" fillId="0" borderId="4" xfId="0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vertical="center"/>
    </xf>
    <xf numFmtId="166" fontId="35" fillId="0" borderId="4" xfId="46" applyNumberFormat="1" applyFont="1" applyFill="1" applyBorder="1" applyAlignment="1">
      <alignment horizontal="center" vertical="center"/>
    </xf>
    <xf numFmtId="164" fontId="46" fillId="0" borderId="4" xfId="46" applyNumberFormat="1" applyFont="1" applyFill="1" applyBorder="1" applyAlignment="1">
      <alignment vertical="center"/>
    </xf>
    <xf numFmtId="167" fontId="35" fillId="0" borderId="4" xfId="53" applyNumberFormat="1" applyFont="1" applyFill="1" applyBorder="1" applyAlignment="1">
      <alignment horizontal="center" vertical="center"/>
    </xf>
    <xf numFmtId="0" fontId="35" fillId="34" borderId="4" xfId="0" applyFont="1" applyFill="1" applyBorder="1" applyAlignment="1">
      <alignment horizontal="left" vertical="center" indent="2"/>
    </xf>
    <xf numFmtId="0" fontId="35" fillId="34" borderId="4" xfId="0" applyFont="1" applyFill="1" applyBorder="1" applyAlignment="1">
      <alignment vertical="center"/>
    </xf>
    <xf numFmtId="164" fontId="35" fillId="34" borderId="4" xfId="53" applyFont="1" applyFill="1" applyBorder="1" applyAlignment="1">
      <alignment vertical="center"/>
    </xf>
    <xf numFmtId="0" fontId="35" fillId="35" borderId="4" xfId="0" applyFont="1" applyFill="1" applyBorder="1" applyAlignment="1">
      <alignment horizontal="left" vertical="center" indent="1"/>
    </xf>
    <xf numFmtId="44" fontId="35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5" fillId="0" borderId="4" xfId="0" applyFont="1" applyFill="1" applyBorder="1" applyAlignment="1">
      <alignment horizontal="left" vertical="center" indent="2"/>
    </xf>
    <xf numFmtId="0" fontId="35" fillId="0" borderId="4" xfId="0" applyFont="1" applyFill="1" applyBorder="1" applyAlignment="1">
      <alignment horizontal="left" vertical="center" indent="3"/>
    </xf>
    <xf numFmtId="168" fontId="35" fillId="0" borderId="4" xfId="46" applyNumberFormat="1" applyFont="1" applyFill="1" applyBorder="1" applyAlignment="1">
      <alignment horizontal="center" vertical="center"/>
    </xf>
    <xf numFmtId="168" fontId="35" fillId="0" borderId="4" xfId="46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horizontal="center" vertical="center"/>
    </xf>
    <xf numFmtId="164" fontId="35" fillId="0" borderId="4" xfId="46" applyNumberFormat="1" applyFont="1" applyFill="1" applyBorder="1" applyAlignment="1">
      <alignment vertical="center"/>
    </xf>
    <xf numFmtId="164" fontId="35" fillId="0" borderId="4" xfId="46" applyNumberFormat="1" applyFont="1" applyFill="1" applyBorder="1" applyAlignment="1">
      <alignment horizontal="center" vertical="center"/>
    </xf>
    <xf numFmtId="164" fontId="35" fillId="0" borderId="4" xfId="53" applyFont="1" applyFill="1" applyBorder="1" applyAlignment="1">
      <alignment horizontal="left" vertical="center" indent="2"/>
    </xf>
    <xf numFmtId="44" fontId="35" fillId="0" borderId="4" xfId="46" applyFont="1" applyFill="1" applyBorder="1" applyAlignment="1">
      <alignment vertical="center"/>
    </xf>
    <xf numFmtId="0" fontId="35" fillId="34" borderId="4" xfId="0" applyFont="1" applyFill="1" applyBorder="1" applyAlignment="1">
      <alignment horizontal="left" vertical="center" indent="1"/>
    </xf>
    <xf numFmtId="0" fontId="35" fillId="0" borderId="14" xfId="0" applyFont="1" applyFill="1" applyBorder="1" applyAlignment="1">
      <alignment horizontal="left" vertical="center" indent="2"/>
    </xf>
    <xf numFmtId="44" fontId="35" fillId="0" borderId="14" xfId="0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164" fontId="35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5" fillId="0" borderId="4" xfId="46" applyFont="1" applyBorder="1" applyAlignment="1">
      <alignment vertical="center"/>
    </xf>
    <xf numFmtId="164" fontId="35" fillId="0" borderId="4" xfId="46" applyNumberFormat="1" applyFont="1" applyBorder="1" applyAlignment="1">
      <alignment vertical="center"/>
    </xf>
    <xf numFmtId="164" fontId="35" fillId="0" borderId="14" xfId="46" applyNumberFormat="1" applyFont="1" applyBorder="1" applyAlignment="1">
      <alignment vertical="center"/>
    </xf>
    <xf numFmtId="168" fontId="35" fillId="0" borderId="14" xfId="46" applyNumberFormat="1" applyFont="1" applyFill="1" applyBorder="1" applyAlignment="1">
      <alignment vertical="center"/>
    </xf>
    <xf numFmtId="44" fontId="35" fillId="0" borderId="14" xfId="46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5" fillId="0" borderId="4" xfId="0" applyFont="1" applyFill="1" applyBorder="1" applyAlignment="1">
      <alignment vertical="center"/>
    </xf>
    <xf numFmtId="44" fontId="35" fillId="0" borderId="4" xfId="46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7" fillId="0" borderId="0" xfId="0" applyNumberFormat="1" applyFont="1" applyFill="1" applyAlignment="1">
      <alignment/>
    </xf>
    <xf numFmtId="0" fontId="35" fillId="0" borderId="15" xfId="0" applyFont="1" applyFill="1" applyBorder="1" applyAlignment="1">
      <alignment horizontal="left" vertical="center" indent="2"/>
    </xf>
    <xf numFmtId="44" fontId="35" fillId="0" borderId="15" xfId="0" applyNumberFormat="1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164" fontId="35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168" fontId="0" fillId="0" borderId="0" xfId="0" applyNumberForma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547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391096</v>
      </c>
      <c r="C7" s="9">
        <f t="shared" si="0"/>
        <v>260887</v>
      </c>
      <c r="D7" s="9">
        <f t="shared" si="0"/>
        <v>240428</v>
      </c>
      <c r="E7" s="9">
        <f t="shared" si="0"/>
        <v>69052</v>
      </c>
      <c r="F7" s="9">
        <f t="shared" si="0"/>
        <v>240000</v>
      </c>
      <c r="G7" s="9">
        <f t="shared" si="0"/>
        <v>387094</v>
      </c>
      <c r="H7" s="9">
        <f t="shared" si="0"/>
        <v>50220</v>
      </c>
      <c r="I7" s="9">
        <f t="shared" si="0"/>
        <v>279400</v>
      </c>
      <c r="J7" s="9">
        <f t="shared" si="0"/>
        <v>213994</v>
      </c>
      <c r="K7" s="9">
        <f t="shared" si="0"/>
        <v>328167</v>
      </c>
      <c r="L7" s="9">
        <f t="shared" si="0"/>
        <v>241021</v>
      </c>
      <c r="M7" s="9">
        <f t="shared" si="0"/>
        <v>138666</v>
      </c>
      <c r="N7" s="9">
        <f t="shared" si="0"/>
        <v>76161</v>
      </c>
      <c r="O7" s="9">
        <f t="shared" si="0"/>
        <v>2916186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81</v>
      </c>
      <c r="B8" s="11">
        <f aca="true" t="shared" si="1" ref="B8:O8">B9+B10</f>
        <v>10110</v>
      </c>
      <c r="C8" s="11">
        <f t="shared" si="1"/>
        <v>9706</v>
      </c>
      <c r="D8" s="11">
        <f t="shared" si="1"/>
        <v>5546</v>
      </c>
      <c r="E8" s="11">
        <f t="shared" si="1"/>
        <v>1979</v>
      </c>
      <c r="F8" s="11">
        <f t="shared" si="1"/>
        <v>7034</v>
      </c>
      <c r="G8" s="11">
        <f t="shared" si="1"/>
        <v>13392</v>
      </c>
      <c r="H8" s="11">
        <f t="shared" si="1"/>
        <v>1887</v>
      </c>
      <c r="I8" s="11">
        <f t="shared" si="1"/>
        <v>13442</v>
      </c>
      <c r="J8" s="11">
        <f t="shared" si="1"/>
        <v>7737</v>
      </c>
      <c r="K8" s="11">
        <f t="shared" si="1"/>
        <v>4562</v>
      </c>
      <c r="L8" s="11">
        <f t="shared" si="1"/>
        <v>3229</v>
      </c>
      <c r="M8" s="11">
        <f t="shared" si="1"/>
        <v>5832</v>
      </c>
      <c r="N8" s="11">
        <f t="shared" si="1"/>
        <v>3163</v>
      </c>
      <c r="O8" s="11">
        <f t="shared" si="1"/>
        <v>87619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10110</v>
      </c>
      <c r="C9" s="11">
        <v>9706</v>
      </c>
      <c r="D9" s="11">
        <v>5546</v>
      </c>
      <c r="E9" s="11">
        <v>1979</v>
      </c>
      <c r="F9" s="11">
        <v>7034</v>
      </c>
      <c r="G9" s="11">
        <v>13392</v>
      </c>
      <c r="H9" s="11">
        <v>1887</v>
      </c>
      <c r="I9" s="11">
        <v>13442</v>
      </c>
      <c r="J9" s="11">
        <v>7737</v>
      </c>
      <c r="K9" s="11">
        <v>4562</v>
      </c>
      <c r="L9" s="11">
        <v>3223</v>
      </c>
      <c r="M9" s="11">
        <v>5832</v>
      </c>
      <c r="N9" s="11">
        <v>3153</v>
      </c>
      <c r="O9" s="11">
        <f>SUM(B9:N9)</f>
        <v>87603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6</v>
      </c>
      <c r="M10" s="13">
        <v>0</v>
      </c>
      <c r="N10" s="13">
        <v>10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70</v>
      </c>
      <c r="B11" s="13">
        <v>380986</v>
      </c>
      <c r="C11" s="13">
        <v>251181</v>
      </c>
      <c r="D11" s="13">
        <v>234882</v>
      </c>
      <c r="E11" s="13">
        <v>67073</v>
      </c>
      <c r="F11" s="13">
        <v>232966</v>
      </c>
      <c r="G11" s="13">
        <v>373702</v>
      </c>
      <c r="H11" s="13">
        <v>48333</v>
      </c>
      <c r="I11" s="13">
        <v>265958</v>
      </c>
      <c r="J11" s="13">
        <v>206257</v>
      </c>
      <c r="K11" s="13">
        <v>323605</v>
      </c>
      <c r="L11" s="13">
        <v>237792</v>
      </c>
      <c r="M11" s="13">
        <v>132834</v>
      </c>
      <c r="N11" s="13">
        <v>72998</v>
      </c>
      <c r="O11" s="11">
        <f>SUM(B11:N11)</f>
        <v>2828567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74</v>
      </c>
      <c r="B12" s="13">
        <v>29189</v>
      </c>
      <c r="C12" s="13">
        <v>24034</v>
      </c>
      <c r="D12" s="13">
        <v>19334</v>
      </c>
      <c r="E12" s="13">
        <v>7782</v>
      </c>
      <c r="F12" s="13">
        <v>22508</v>
      </c>
      <c r="G12" s="13">
        <v>37477</v>
      </c>
      <c r="H12" s="13">
        <v>5177</v>
      </c>
      <c r="I12" s="13">
        <v>26646</v>
      </c>
      <c r="J12" s="13">
        <v>19356</v>
      </c>
      <c r="K12" s="13">
        <v>23699</v>
      </c>
      <c r="L12" s="13">
        <v>16892</v>
      </c>
      <c r="M12" s="13">
        <v>7098</v>
      </c>
      <c r="N12" s="13">
        <v>3141</v>
      </c>
      <c r="O12" s="11">
        <f>SUM(B12:N12)</f>
        <v>242333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75</v>
      </c>
      <c r="B13" s="15">
        <f aca="true" t="shared" si="2" ref="B13:N13">B11-B12</f>
        <v>351797</v>
      </c>
      <c r="C13" s="15">
        <f t="shared" si="2"/>
        <v>227147</v>
      </c>
      <c r="D13" s="15">
        <f t="shared" si="2"/>
        <v>215548</v>
      </c>
      <c r="E13" s="15">
        <f t="shared" si="2"/>
        <v>59291</v>
      </c>
      <c r="F13" s="15">
        <f t="shared" si="2"/>
        <v>210458</v>
      </c>
      <c r="G13" s="15">
        <f t="shared" si="2"/>
        <v>336225</v>
      </c>
      <c r="H13" s="15">
        <f t="shared" si="2"/>
        <v>43156</v>
      </c>
      <c r="I13" s="15">
        <f t="shared" si="2"/>
        <v>239312</v>
      </c>
      <c r="J13" s="15">
        <f t="shared" si="2"/>
        <v>186901</v>
      </c>
      <c r="K13" s="15">
        <f t="shared" si="2"/>
        <v>299906</v>
      </c>
      <c r="L13" s="15">
        <f t="shared" si="2"/>
        <v>220900</v>
      </c>
      <c r="M13" s="15">
        <f t="shared" si="2"/>
        <v>125736</v>
      </c>
      <c r="N13" s="15">
        <f t="shared" si="2"/>
        <v>69857</v>
      </c>
      <c r="O13" s="11">
        <f>SUM(B13:N13)</f>
        <v>2586234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1.188946673919396</v>
      </c>
      <c r="C18" s="19">
        <v>1.255006241228545</v>
      </c>
      <c r="D18" s="19">
        <v>1.406857112660255</v>
      </c>
      <c r="E18" s="19">
        <v>0.841314109298941</v>
      </c>
      <c r="F18" s="19">
        <v>1.316537541863031</v>
      </c>
      <c r="G18" s="19">
        <v>1.36867336996994</v>
      </c>
      <c r="H18" s="19">
        <v>1.490256074121872</v>
      </c>
      <c r="I18" s="19">
        <v>1.221634439797068</v>
      </c>
      <c r="J18" s="19">
        <v>1.32154698900088</v>
      </c>
      <c r="K18" s="19">
        <v>1.120263098084511</v>
      </c>
      <c r="L18" s="19">
        <v>1.268887016566885</v>
      </c>
      <c r="M18" s="19">
        <v>1.145217666453761</v>
      </c>
      <c r="N18" s="19">
        <v>1.184583220511125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65</v>
      </c>
      <c r="B20" s="24">
        <f>SUM(B21:B31)</f>
        <v>1501002.46</v>
      </c>
      <c r="C20" s="24">
        <f aca="true" t="shared" si="3" ref="C20:O20">SUM(C21:C31)</f>
        <v>1067952.24</v>
      </c>
      <c r="D20" s="24">
        <f t="shared" si="3"/>
        <v>955541.21</v>
      </c>
      <c r="E20" s="24">
        <f t="shared" si="3"/>
        <v>287551.22000000003</v>
      </c>
      <c r="F20" s="24">
        <f t="shared" si="3"/>
        <v>1049163.92</v>
      </c>
      <c r="G20" s="24">
        <f t="shared" si="3"/>
        <v>1460561.8900000001</v>
      </c>
      <c r="H20" s="24">
        <f t="shared" si="3"/>
        <v>290312.17999999993</v>
      </c>
      <c r="I20" s="24">
        <f t="shared" si="3"/>
        <v>1126290.7499999998</v>
      </c>
      <c r="J20" s="24">
        <f t="shared" si="3"/>
        <v>925753.98</v>
      </c>
      <c r="K20" s="24">
        <f t="shared" si="3"/>
        <v>1181342</v>
      </c>
      <c r="L20" s="24">
        <f t="shared" si="3"/>
        <v>1123078.4300000002</v>
      </c>
      <c r="M20" s="24">
        <f t="shared" si="3"/>
        <v>656846.64</v>
      </c>
      <c r="N20" s="24">
        <f t="shared" si="3"/>
        <v>334560.87</v>
      </c>
      <c r="O20" s="24">
        <f t="shared" si="3"/>
        <v>11959957.79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1154515.39</v>
      </c>
      <c r="C21" s="28">
        <f aca="true" t="shared" si="4" ref="C21:N21">ROUND((C15+C16)*C7,2)</f>
        <v>795601</v>
      </c>
      <c r="D21" s="28">
        <f t="shared" si="4"/>
        <v>643024.69</v>
      </c>
      <c r="E21" s="28">
        <f t="shared" si="4"/>
        <v>315498.59</v>
      </c>
      <c r="F21" s="28">
        <f t="shared" si="4"/>
        <v>743976</v>
      </c>
      <c r="G21" s="28">
        <f t="shared" si="4"/>
        <v>987321.96</v>
      </c>
      <c r="H21" s="28">
        <f t="shared" si="4"/>
        <v>171983.41</v>
      </c>
      <c r="I21" s="28">
        <f t="shared" si="4"/>
        <v>846051.14</v>
      </c>
      <c r="J21" s="28">
        <f t="shared" si="4"/>
        <v>651761.53</v>
      </c>
      <c r="K21" s="28">
        <f t="shared" si="4"/>
        <v>944759.98</v>
      </c>
      <c r="L21" s="28">
        <f t="shared" si="4"/>
        <v>790066.84</v>
      </c>
      <c r="M21" s="28">
        <f t="shared" si="4"/>
        <v>524504.15</v>
      </c>
      <c r="N21" s="28">
        <f t="shared" si="4"/>
        <v>260219.29</v>
      </c>
      <c r="O21" s="28">
        <f aca="true" t="shared" si="5" ref="O21:O29">SUM(B21:N21)</f>
        <v>8829283.969999999</v>
      </c>
    </row>
    <row r="22" spans="1:23" ht="18.75" customHeight="1">
      <c r="A22" s="26" t="s">
        <v>33</v>
      </c>
      <c r="B22" s="28">
        <f>IF(B18&lt;&gt;0,ROUND((B18-1)*B21,2),0)</f>
        <v>218141.84</v>
      </c>
      <c r="C22" s="28">
        <f aca="true" t="shared" si="6" ref="C22:N22">IF(C18&lt;&gt;0,ROUND((C18-1)*C21,2),0)</f>
        <v>202883.22</v>
      </c>
      <c r="D22" s="28">
        <f t="shared" si="6"/>
        <v>261619.17</v>
      </c>
      <c r="E22" s="28">
        <f t="shared" si="6"/>
        <v>-50065.17</v>
      </c>
      <c r="F22" s="28">
        <f t="shared" si="6"/>
        <v>235496.33</v>
      </c>
      <c r="G22" s="28">
        <f t="shared" si="6"/>
        <v>363999.31</v>
      </c>
      <c r="H22" s="28">
        <f t="shared" si="6"/>
        <v>84315.91</v>
      </c>
      <c r="I22" s="28">
        <f t="shared" si="6"/>
        <v>187514.07</v>
      </c>
      <c r="J22" s="28">
        <f t="shared" si="6"/>
        <v>209571.96</v>
      </c>
      <c r="K22" s="28">
        <f t="shared" si="6"/>
        <v>113619.76</v>
      </c>
      <c r="L22" s="28">
        <f t="shared" si="6"/>
        <v>212438.72</v>
      </c>
      <c r="M22" s="28">
        <f t="shared" si="6"/>
        <v>76167.27</v>
      </c>
      <c r="N22" s="28">
        <f t="shared" si="6"/>
        <v>48032.11</v>
      </c>
      <c r="O22" s="28">
        <f t="shared" si="5"/>
        <v>2163734.4999999995</v>
      </c>
      <c r="W22" s="51"/>
    </row>
    <row r="23" spans="1:15" ht="18.75" customHeight="1">
      <c r="A23" s="26" t="s">
        <v>34</v>
      </c>
      <c r="B23" s="28">
        <v>64295.11</v>
      </c>
      <c r="C23" s="28">
        <v>41075.23</v>
      </c>
      <c r="D23" s="28">
        <v>30720.45</v>
      </c>
      <c r="E23" s="28">
        <v>11135.99</v>
      </c>
      <c r="F23" s="28">
        <v>39765.03</v>
      </c>
      <c r="G23" s="28">
        <v>63516.69</v>
      </c>
      <c r="H23" s="28">
        <v>7880.91</v>
      </c>
      <c r="I23" s="28">
        <v>44643.93</v>
      </c>
      <c r="J23" s="28">
        <v>35214.33</v>
      </c>
      <c r="K23" s="28">
        <v>47782.28</v>
      </c>
      <c r="L23" s="28">
        <v>47849.52</v>
      </c>
      <c r="M23" s="28">
        <v>24355.95</v>
      </c>
      <c r="N23" s="28">
        <v>15469.49</v>
      </c>
      <c r="O23" s="28">
        <f t="shared" si="5"/>
        <v>473704.9100000001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66</v>
      </c>
      <c r="B26" s="28">
        <v>1140.93</v>
      </c>
      <c r="C26" s="28">
        <v>827.79</v>
      </c>
      <c r="D26" s="28">
        <v>743.37</v>
      </c>
      <c r="E26" s="28">
        <v>220.56</v>
      </c>
      <c r="F26" s="28">
        <v>808.72</v>
      </c>
      <c r="G26" s="28">
        <v>1121.87</v>
      </c>
      <c r="H26" s="28">
        <v>209.67</v>
      </c>
      <c r="I26" s="28">
        <v>857.74</v>
      </c>
      <c r="J26" s="28">
        <v>710.7</v>
      </c>
      <c r="K26" s="28">
        <v>901.31</v>
      </c>
      <c r="L26" s="28">
        <v>855.01</v>
      </c>
      <c r="M26" s="28">
        <v>495.58</v>
      </c>
      <c r="N26" s="28">
        <v>264.11</v>
      </c>
      <c r="O26" s="28">
        <f t="shared" si="5"/>
        <v>9157.36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67</v>
      </c>
      <c r="B27" s="28">
        <v>997.88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860.2</v>
      </c>
      <c r="L27" s="28">
        <v>753.86</v>
      </c>
      <c r="M27" s="28">
        <v>425.33</v>
      </c>
      <c r="N27" s="28">
        <v>223.57</v>
      </c>
      <c r="O27" s="28">
        <f t="shared" si="5"/>
        <v>7899.87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68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69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42672.14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385149.85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83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30596.27</v>
      </c>
      <c r="L30" s="28">
        <v>28427.03</v>
      </c>
      <c r="M30" s="28">
        <v>0</v>
      </c>
      <c r="N30" s="28">
        <v>0</v>
      </c>
      <c r="O30" s="28">
        <f>SUM(B30:N30)</f>
        <v>59023.3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21927.33</v>
      </c>
      <c r="C32" s="28">
        <f aca="true" t="shared" si="7" ref="C32:O32">+C33+C35+C48+C49+C50+C55-C56</f>
        <v>-21041.88</v>
      </c>
      <c r="D32" s="28">
        <f t="shared" si="7"/>
        <v>-34007.16</v>
      </c>
      <c r="E32" s="28">
        <f t="shared" si="7"/>
        <v>763.6800000000003</v>
      </c>
      <c r="F32" s="28">
        <f t="shared" si="7"/>
        <v>-3136.3099999999977</v>
      </c>
      <c r="G32" s="28">
        <f t="shared" si="7"/>
        <v>-11660.910000000003</v>
      </c>
      <c r="H32" s="28">
        <f t="shared" si="7"/>
        <v>-13622.280000000002</v>
      </c>
      <c r="I32" s="28">
        <f t="shared" si="7"/>
        <v>-67155.03</v>
      </c>
      <c r="J32" s="28">
        <f t="shared" si="7"/>
        <v>-68699.91</v>
      </c>
      <c r="K32" s="28">
        <f t="shared" si="7"/>
        <v>24003.7</v>
      </c>
      <c r="L32" s="28">
        <f t="shared" si="7"/>
        <v>-11048.730000000003</v>
      </c>
      <c r="M32" s="28">
        <f t="shared" si="7"/>
        <v>-6020.07</v>
      </c>
      <c r="N32" s="28">
        <f t="shared" si="7"/>
        <v>-9773.91</v>
      </c>
      <c r="O32" s="28">
        <f t="shared" si="7"/>
        <v>-199471.48000000004</v>
      </c>
    </row>
    <row r="33" spans="1:15" ht="18.75" customHeight="1">
      <c r="A33" s="26" t="s">
        <v>38</v>
      </c>
      <c r="B33" s="29">
        <f>+B34</f>
        <v>-44484</v>
      </c>
      <c r="C33" s="29">
        <f>+C34</f>
        <v>-42706.4</v>
      </c>
      <c r="D33" s="29">
        <f aca="true" t="shared" si="8" ref="D33:O33">+D34</f>
        <v>-24402.4</v>
      </c>
      <c r="E33" s="29">
        <f t="shared" si="8"/>
        <v>-8707.6</v>
      </c>
      <c r="F33" s="29">
        <f t="shared" si="8"/>
        <v>-30949.6</v>
      </c>
      <c r="G33" s="29">
        <f t="shared" si="8"/>
        <v>-58924.8</v>
      </c>
      <c r="H33" s="29">
        <f t="shared" si="8"/>
        <v>-8302.8</v>
      </c>
      <c r="I33" s="29">
        <f t="shared" si="8"/>
        <v>-59144.8</v>
      </c>
      <c r="J33" s="29">
        <f t="shared" si="8"/>
        <v>-34042.8</v>
      </c>
      <c r="K33" s="29">
        <f t="shared" si="8"/>
        <v>-20072.8</v>
      </c>
      <c r="L33" s="29">
        <f t="shared" si="8"/>
        <v>-14181.2</v>
      </c>
      <c r="M33" s="29">
        <f t="shared" si="8"/>
        <v>-25660.8</v>
      </c>
      <c r="N33" s="29">
        <f t="shared" si="8"/>
        <v>-13873.2</v>
      </c>
      <c r="O33" s="29">
        <f t="shared" si="8"/>
        <v>-385453.19999999995</v>
      </c>
    </row>
    <row r="34" spans="1:26" ht="18.75" customHeight="1">
      <c r="A34" s="27" t="s">
        <v>39</v>
      </c>
      <c r="B34" s="16">
        <f>ROUND((-B9)*$G$3,2)</f>
        <v>-44484</v>
      </c>
      <c r="C34" s="16">
        <f aca="true" t="shared" si="9" ref="C34:N34">ROUND((-C9)*$G$3,2)</f>
        <v>-42706.4</v>
      </c>
      <c r="D34" s="16">
        <f t="shared" si="9"/>
        <v>-24402.4</v>
      </c>
      <c r="E34" s="16">
        <f t="shared" si="9"/>
        <v>-8707.6</v>
      </c>
      <c r="F34" s="16">
        <f t="shared" si="9"/>
        <v>-30949.6</v>
      </c>
      <c r="G34" s="16">
        <f t="shared" si="9"/>
        <v>-58924.8</v>
      </c>
      <c r="H34" s="16">
        <f t="shared" si="9"/>
        <v>-8302.8</v>
      </c>
      <c r="I34" s="16">
        <f t="shared" si="9"/>
        <v>-59144.8</v>
      </c>
      <c r="J34" s="16">
        <f t="shared" si="9"/>
        <v>-34042.8</v>
      </c>
      <c r="K34" s="16">
        <f t="shared" si="9"/>
        <v>-20072.8</v>
      </c>
      <c r="L34" s="16">
        <f t="shared" si="9"/>
        <v>-14181.2</v>
      </c>
      <c r="M34" s="16">
        <f t="shared" si="9"/>
        <v>-25660.8</v>
      </c>
      <c r="N34" s="16">
        <f t="shared" si="9"/>
        <v>-13873.2</v>
      </c>
      <c r="O34" s="30">
        <f aca="true" t="shared" si="10" ref="O34:O56">SUM(B34:N34)</f>
        <v>-385453.19999999995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-396</v>
      </c>
      <c r="G35" s="29">
        <f t="shared" si="11"/>
        <v>-1980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-198</v>
      </c>
      <c r="N35" s="29">
        <f t="shared" si="11"/>
        <v>-1386</v>
      </c>
      <c r="O35" s="29">
        <f t="shared" si="11"/>
        <v>-3960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-396</v>
      </c>
      <c r="G36" s="31">
        <v>-1980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-198</v>
      </c>
      <c r="N36" s="31">
        <v>-1386</v>
      </c>
      <c r="O36" s="31">
        <f t="shared" si="10"/>
        <v>-3960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79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909000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2988000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80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-909000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-2988000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71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85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-30274</v>
      </c>
      <c r="I48" s="33">
        <v>-54871.56</v>
      </c>
      <c r="J48" s="33">
        <v>-54871.56</v>
      </c>
      <c r="K48" s="33">
        <v>0</v>
      </c>
      <c r="L48" s="33">
        <v>-32166.12</v>
      </c>
      <c r="M48" s="33">
        <v>0</v>
      </c>
      <c r="N48" s="33">
        <v>0</v>
      </c>
      <c r="O48" s="31">
        <f t="shared" si="10"/>
        <v>-172183.24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84</v>
      </c>
      <c r="B49" s="33">
        <v>66411.33</v>
      </c>
      <c r="C49" s="33">
        <v>21664.52</v>
      </c>
      <c r="D49" s="33">
        <v>-9604.76</v>
      </c>
      <c r="E49" s="33">
        <v>9471.28</v>
      </c>
      <c r="F49" s="33">
        <v>28209.29</v>
      </c>
      <c r="G49" s="33">
        <v>49243.89</v>
      </c>
      <c r="H49" s="33">
        <v>24954.52</v>
      </c>
      <c r="I49" s="33">
        <v>46861.33</v>
      </c>
      <c r="J49" s="33">
        <v>20214.45</v>
      </c>
      <c r="K49" s="33">
        <v>44076.5</v>
      </c>
      <c r="L49" s="33">
        <v>35298.59</v>
      </c>
      <c r="M49" s="33">
        <v>19838.73</v>
      </c>
      <c r="N49" s="33">
        <v>5485.29</v>
      </c>
      <c r="O49" s="31">
        <f>SUM(B49:N49)</f>
        <v>362124.9599999999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73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76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48</v>
      </c>
      <c r="B54" s="34">
        <f>+B20+B32</f>
        <v>1522929.79</v>
      </c>
      <c r="C54" s="34">
        <f aca="true" t="shared" si="13" ref="C54:N54">+C20+C32</f>
        <v>1046910.36</v>
      </c>
      <c r="D54" s="34">
        <f t="shared" si="13"/>
        <v>921534.0499999999</v>
      </c>
      <c r="E54" s="34">
        <f t="shared" si="13"/>
        <v>288314.9</v>
      </c>
      <c r="F54" s="34">
        <f t="shared" si="13"/>
        <v>1046027.6099999999</v>
      </c>
      <c r="G54" s="34">
        <f t="shared" si="13"/>
        <v>1448900.9800000002</v>
      </c>
      <c r="H54" s="34">
        <f t="shared" si="13"/>
        <v>276689.8999999999</v>
      </c>
      <c r="I54" s="34">
        <f t="shared" si="13"/>
        <v>1059135.7199999997</v>
      </c>
      <c r="J54" s="34">
        <f t="shared" si="13"/>
        <v>857054.07</v>
      </c>
      <c r="K54" s="34">
        <f t="shared" si="13"/>
        <v>1205345.7</v>
      </c>
      <c r="L54" s="34">
        <f t="shared" si="13"/>
        <v>1112029.7000000002</v>
      </c>
      <c r="M54" s="34">
        <f t="shared" si="13"/>
        <v>650826.5700000001</v>
      </c>
      <c r="N54" s="34">
        <f t="shared" si="13"/>
        <v>324786.96</v>
      </c>
      <c r="O54" s="34">
        <f>SUM(B54:N54)</f>
        <v>11760486.309999999</v>
      </c>
      <c r="P54"/>
      <c r="Q54" s="7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49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75"/>
      <c r="R55"/>
      <c r="S55"/>
      <c r="U55" s="40"/>
    </row>
    <row r="56" spans="1:19" ht="18.75" customHeight="1">
      <c r="A56" s="35" t="s">
        <v>50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 s="74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76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51</v>
      </c>
      <c r="B60" s="42">
        <f aca="true" t="shared" si="14" ref="B60:O60">SUM(B61:B71)</f>
        <v>1522929.8</v>
      </c>
      <c r="C60" s="42">
        <f t="shared" si="14"/>
        <v>1046910.36</v>
      </c>
      <c r="D60" s="42">
        <f t="shared" si="14"/>
        <v>921534.04</v>
      </c>
      <c r="E60" s="42">
        <f t="shared" si="14"/>
        <v>288314.89</v>
      </c>
      <c r="F60" s="42">
        <f t="shared" si="14"/>
        <v>1046027.61</v>
      </c>
      <c r="G60" s="42">
        <f t="shared" si="14"/>
        <v>1448900.98</v>
      </c>
      <c r="H60" s="42">
        <f t="shared" si="14"/>
        <v>276689.9</v>
      </c>
      <c r="I60" s="42">
        <f t="shared" si="14"/>
        <v>1059135.72</v>
      </c>
      <c r="J60" s="42">
        <f t="shared" si="14"/>
        <v>857054.0599999999</v>
      </c>
      <c r="K60" s="42">
        <f t="shared" si="14"/>
        <v>1205345.7</v>
      </c>
      <c r="L60" s="42">
        <f t="shared" si="14"/>
        <v>1112029.6900000002</v>
      </c>
      <c r="M60" s="42">
        <f t="shared" si="14"/>
        <v>650826.56</v>
      </c>
      <c r="N60" s="42">
        <f t="shared" si="14"/>
        <v>324786.96</v>
      </c>
      <c r="O60" s="34">
        <f t="shared" si="14"/>
        <v>11760486.270000001</v>
      </c>
      <c r="Q60"/>
    </row>
    <row r="61" spans="1:18" ht="18.75" customHeight="1">
      <c r="A61" s="26" t="s">
        <v>52</v>
      </c>
      <c r="B61" s="42">
        <v>1264186.46</v>
      </c>
      <c r="C61" s="42">
        <v>756240.35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2020426.81</v>
      </c>
      <c r="P61"/>
      <c r="Q61"/>
      <c r="R61" s="41"/>
    </row>
    <row r="62" spans="1:16" ht="18.75" customHeight="1">
      <c r="A62" s="26" t="s">
        <v>53</v>
      </c>
      <c r="B62" s="42">
        <v>258743.34</v>
      </c>
      <c r="C62" s="42">
        <v>290670.01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549413.35</v>
      </c>
      <c r="P62"/>
    </row>
    <row r="63" spans="1:17" ht="18.75" customHeight="1">
      <c r="A63" s="26" t="s">
        <v>54</v>
      </c>
      <c r="B63" s="43">
        <v>0</v>
      </c>
      <c r="C63" s="43">
        <v>0</v>
      </c>
      <c r="D63" s="29">
        <v>921534.04</v>
      </c>
      <c r="E63" s="43">
        <v>0</v>
      </c>
      <c r="F63" s="43">
        <v>0</v>
      </c>
      <c r="G63" s="43">
        <v>0</v>
      </c>
      <c r="H63" s="42">
        <v>276689.9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1198223.94</v>
      </c>
      <c r="P63" s="52"/>
      <c r="Q63"/>
    </row>
    <row r="64" spans="1:18" ht="18.75" customHeight="1">
      <c r="A64" s="26" t="s">
        <v>55</v>
      </c>
      <c r="B64" s="43">
        <v>0</v>
      </c>
      <c r="C64" s="43">
        <v>0</v>
      </c>
      <c r="D64" s="43">
        <v>0</v>
      </c>
      <c r="E64" s="29">
        <v>288314.89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288314.89</v>
      </c>
      <c r="R64"/>
    </row>
    <row r="65" spans="1:19" ht="18.75" customHeight="1">
      <c r="A65" s="26" t="s">
        <v>56</v>
      </c>
      <c r="B65" s="43">
        <v>0</v>
      </c>
      <c r="C65" s="43">
        <v>0</v>
      </c>
      <c r="D65" s="43">
        <v>0</v>
      </c>
      <c r="E65" s="43">
        <v>0</v>
      </c>
      <c r="F65" s="29">
        <v>1046027.61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1046027.61</v>
      </c>
      <c r="S65"/>
    </row>
    <row r="66" spans="1:20" ht="18.75" customHeight="1">
      <c r="A66" s="26" t="s">
        <v>57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1448900.98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1448900.98</v>
      </c>
      <c r="T66"/>
    </row>
    <row r="67" spans="1:21" ht="18.75" customHeight="1">
      <c r="A67" s="26" t="s">
        <v>58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1059135.72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1059135.72</v>
      </c>
      <c r="Q67" s="58"/>
      <c r="U67"/>
    </row>
    <row r="68" spans="1:22" ht="18.75" customHeight="1">
      <c r="A68" s="26" t="s">
        <v>59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857054.0599999999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857054.0599999999</v>
      </c>
      <c r="V68"/>
    </row>
    <row r="69" spans="1:23" ht="18.75" customHeight="1">
      <c r="A69" s="26" t="s">
        <v>60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1205345.7</v>
      </c>
      <c r="L69" s="29">
        <v>1112029.6900000002</v>
      </c>
      <c r="M69" s="43">
        <v>0</v>
      </c>
      <c r="N69" s="43">
        <v>0</v>
      </c>
      <c r="O69" s="34">
        <f t="shared" si="15"/>
        <v>2317375.39</v>
      </c>
      <c r="P69"/>
      <c r="W69"/>
    </row>
    <row r="70" spans="1:25" ht="18.75" customHeight="1">
      <c r="A70" s="26" t="s">
        <v>61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650826.56</v>
      </c>
      <c r="N70" s="43">
        <v>0</v>
      </c>
      <c r="O70" s="34">
        <f t="shared" si="15"/>
        <v>650826.56</v>
      </c>
      <c r="R70"/>
      <c r="Y70"/>
    </row>
    <row r="71" spans="1:26" ht="18.75" customHeight="1">
      <c r="A71" s="36" t="s">
        <v>62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324786.96</v>
      </c>
      <c r="O71" s="46">
        <f t="shared" si="15"/>
        <v>324786.96</v>
      </c>
      <c r="P71"/>
      <c r="S71"/>
      <c r="Z71"/>
    </row>
    <row r="72" spans="1:12" ht="21" customHeight="1">
      <c r="A72" s="47" t="s">
        <v>78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2" ht="21" customHeight="1">
      <c r="A73" s="47" t="s">
        <v>86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 t="s">
        <v>87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 s="73"/>
      <c r="K76"/>
      <c r="L76" s="73"/>
      <c r="N76" s="53"/>
    </row>
    <row r="77" spans="4:14" ht="13.5">
      <c r="D77"/>
      <c r="H77"/>
      <c r="N77" s="53"/>
    </row>
    <row r="78" spans="8:14" ht="13.5">
      <c r="H78"/>
      <c r="I78" s="49"/>
      <c r="N78" s="53"/>
    </row>
    <row r="79" spans="8:14" ht="14.25">
      <c r="H79"/>
      <c r="N79" s="53"/>
    </row>
    <row r="80" spans="8:14" ht="13.5">
      <c r="H80"/>
      <c r="N80" s="53"/>
    </row>
    <row r="81" spans="8:14" ht="13.5">
      <c r="H81"/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2024-03-14T19:36:35Z</dcterms:modified>
  <cp:category/>
  <cp:version/>
  <cp:contentType/>
  <cp:contentStatus/>
</cp:coreProperties>
</file>