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<sst xmlns="http://schemas.openxmlformats.org/spreadsheetml/2006/main" count="93" uniqueCount="92">
  <si>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</si>
  <si>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</si>
  <si>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</si>
  <si>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</si>
  <si>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</si>
  <si>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</si>
  <si>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</si>
  <si>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</si>
  <si>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</si>
  <si>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</si>
  <si>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</si>
  <si>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</si>
  <si>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</si>
  <si>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</si>
  <si>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</si>
  <si>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</si>
  <si>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</si>
  <si>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</si>
  <si>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</si>
  <si>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</si>
  <si>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</si>
  <si>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</si>
  <si>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</si>
  <si>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</si>
  <si>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</si>
  <si>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</si>
  <si>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</si>
  <si>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</si>
  <si>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</si>
  <si>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</si>
  <si>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</si>
  <si>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</si>
  <si>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</si>
  <si>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</si>
  <si>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</si>
  <si>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</si>
  <si>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</si>
  <si>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</si>
  <si>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</si>
  <si>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</si>
  <si>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</si>
  <si>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</si>
  <si>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</si>
  <si>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</si>
  <si>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</si>
  <si>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</si>
  <si>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</si>
  <si>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</si>
  <si>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</si>
  <si>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</si>
  <si>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</si>
  <si>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</si>
  <si>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</si>
  <si>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</si>
  <si>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</si>
  <si>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</si>
  <si>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</si>
  <si>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</si>
  <si>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</si>
  <si>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</si>
  <si>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</si>
  <si>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</si>
  <si>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</si>
  <si>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</si>
  <si>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</si>
  <si>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</si>
  <si>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</si>
  <si>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</si>
  <si>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</si>
  <si>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</si>
  <si>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</si>
  <si>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</si>
  <si>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</si>
  <si>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</si>
  <si>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</si>
  <si>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</si>
  <si>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</si>
  <si>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</si>
  <si>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</si>
  <si>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</si>
  <si>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</si>
  <si>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</si>
  <si>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4.9. Remuneração Veículos Elétricos</t>
  </si>
  <si>
    <t>5.3. Revisão de Remuneração pelo Transporte Coletivo ¹</t>
  </si>
  <si>
    <t>PERÍODO DE OPERAÇÃO DE 01/03/24 A 31/03/24 - VENCIMENTO 08/03/24 A 05/04/24</t>
  </si>
  <si>
    <t>3. Fator de Transição na Remuneração (Cálculo diário - VER NOTA **)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</si>
  <si>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</si>
  <si>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 xml:space="preserve"> ¹ Fator de transição, ar condicionado e veículos elétricos de 21/02/23.</t>
  </si>
  <si>
    <t xml:space="preserve">   Energia para tração de dez/23 a fev/24.</t>
  </si>
  <si>
    <t xml:space="preserve">   Equipamentos embarcados de set/23 a jan/24.</t>
  </si>
  <si>
    <t xml:space="preserve">   Revisões de passageiros transportados, ar condicionado, fator de transição e guincho de fevereiro/24. Total de  15.169 passageiros da revisão.</t>
  </si>
  <si>
    <t xml:space="preserve">   Equipamentos embarcados e Arla 32 de fev/24. Rede da madrugada de fev/23 a fev/24. Operação Especial Carnaval 24 (AR2).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</si>
</sst>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" fontId="45" fillId="36" borderId="0" xfId="0" applyNumberFormat="1" applyFont="1" applyFill="1" applyAlignment="1">
      <alignment horizontal="right" wrapText="1"/>
    </xf>
    <xf numFmtId="44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6.50390625" style="1" bestFit="1" customWidth="1"/>
    <col min="14" max="14" width="9.375" style="1" bestFit="1" customWidth="1"/>
    <col min="15" max="16384" width="9.00390625" style="1" customWidth="1"/>
  </cols>
  <sheetData>
    <row r="1" spans="1:12" ht="25.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2125375</v>
      </c>
      <c r="C7" s="10">
        <f aca="true" t="shared" si="0" ref="C7:K7">C8+C11</f>
        <v>2781923</v>
      </c>
      <c r="D7" s="10">
        <f t="shared" si="0"/>
        <v>8382419</v>
      </c>
      <c r="E7" s="10">
        <f t="shared" si="0"/>
        <v>6414849</v>
      </c>
      <c r="F7" s="10">
        <f t="shared" si="0"/>
        <v>7078581</v>
      </c>
      <c r="G7" s="10">
        <f t="shared" si="0"/>
        <v>3857900</v>
      </c>
      <c r="H7" s="10">
        <f t="shared" si="0"/>
        <v>2384731</v>
      </c>
      <c r="I7" s="10">
        <f t="shared" si="0"/>
        <v>3112284</v>
      </c>
      <c r="J7" s="10">
        <f t="shared" si="0"/>
        <v>2969286</v>
      </c>
      <c r="K7" s="10">
        <f t="shared" si="0"/>
        <v>5654322</v>
      </c>
      <c r="L7" s="10">
        <f aca="true" t="shared" si="1" ref="L7:L13">SUM(B7:K7)</f>
        <v>44761670</v>
      </c>
      <c r="M7" s="11"/>
    </row>
    <row r="8" spans="1:13" ht="17.25" customHeight="1">
      <c r="A8" s="12" t="s">
        <v>79</v>
      </c>
      <c r="B8" s="13">
        <f>B9+B10</f>
        <v>114986</v>
      </c>
      <c r="C8" s="13">
        <f aca="true" t="shared" si="2" ref="C8:K8">C9+C10</f>
        <v>124502</v>
      </c>
      <c r="D8" s="13">
        <f t="shared" si="2"/>
        <v>391578</v>
      </c>
      <c r="E8" s="13">
        <f t="shared" si="2"/>
        <v>267650</v>
      </c>
      <c r="F8" s="13">
        <f t="shared" si="2"/>
        <v>256217</v>
      </c>
      <c r="G8" s="13">
        <f t="shared" si="2"/>
        <v>199471</v>
      </c>
      <c r="H8" s="13">
        <f t="shared" si="2"/>
        <v>104108</v>
      </c>
      <c r="I8" s="13">
        <f t="shared" si="2"/>
        <v>108198</v>
      </c>
      <c r="J8" s="13">
        <f t="shared" si="2"/>
        <v>148452</v>
      </c>
      <c r="K8" s="13">
        <f t="shared" si="2"/>
        <v>241207</v>
      </c>
      <c r="L8" s="13">
        <f t="shared" si="1"/>
        <v>1956369</v>
      </c>
      <c r="M8"/>
    </row>
    <row r="9" spans="1:13" ht="17.25" customHeight="1">
      <c r="A9" s="14" t="s">
        <v>18</v>
      </c>
      <c r="B9" s="15">
        <v>114931</v>
      </c>
      <c r="C9" s="15">
        <v>124502</v>
      </c>
      <c r="D9" s="15">
        <v>391578</v>
      </c>
      <c r="E9" s="15">
        <v>267636</v>
      </c>
      <c r="F9" s="15">
        <v>256217</v>
      </c>
      <c r="G9" s="15">
        <v>199471</v>
      </c>
      <c r="H9" s="15">
        <v>101887</v>
      </c>
      <c r="I9" s="15">
        <v>108198</v>
      </c>
      <c r="J9" s="15">
        <v>148452</v>
      </c>
      <c r="K9" s="15">
        <v>241207</v>
      </c>
      <c r="L9" s="13">
        <f t="shared" si="1"/>
        <v>1954079</v>
      </c>
      <c r="M9"/>
    </row>
    <row r="10" spans="1:13" ht="17.25" customHeight="1">
      <c r="A10" s="14" t="s">
        <v>19</v>
      </c>
      <c r="B10" s="15">
        <v>55</v>
      </c>
      <c r="C10" s="15">
        <v>0</v>
      </c>
      <c r="D10" s="15">
        <v>0</v>
      </c>
      <c r="E10" s="15">
        <v>14</v>
      </c>
      <c r="F10" s="15">
        <v>0</v>
      </c>
      <c r="G10" s="15">
        <v>0</v>
      </c>
      <c r="H10" s="15">
        <v>2221</v>
      </c>
      <c r="I10" s="15">
        <v>0</v>
      </c>
      <c r="J10" s="15">
        <v>0</v>
      </c>
      <c r="K10" s="15">
        <v>0</v>
      </c>
      <c r="L10" s="13">
        <f t="shared" si="1"/>
        <v>2290</v>
      </c>
      <c r="M10"/>
    </row>
    <row r="11" spans="1:13" ht="17.25" customHeight="1">
      <c r="A11" s="12" t="s">
        <v>68</v>
      </c>
      <c r="B11" s="15">
        <v>2010389</v>
      </c>
      <c r="C11" s="15">
        <v>2657421</v>
      </c>
      <c r="D11" s="15">
        <v>7990841</v>
      </c>
      <c r="E11" s="15">
        <v>6147199</v>
      </c>
      <c r="F11" s="15">
        <v>6822364</v>
      </c>
      <c r="G11" s="15">
        <v>3658429</v>
      </c>
      <c r="H11" s="15">
        <v>2280623</v>
      </c>
      <c r="I11" s="15">
        <v>3004086</v>
      </c>
      <c r="J11" s="15">
        <v>2820834</v>
      </c>
      <c r="K11" s="15">
        <v>5413115</v>
      </c>
      <c r="L11" s="13">
        <f t="shared" si="1"/>
        <v>42805301</v>
      </c>
      <c r="M11" s="57"/>
    </row>
    <row r="12" spans="1:13" ht="17.25" customHeight="1">
      <c r="A12" s="14" t="s">
        <v>81</v>
      </c>
      <c r="B12" s="15">
        <v>223802</v>
      </c>
      <c r="C12" s="15">
        <v>197710</v>
      </c>
      <c r="D12" s="15">
        <v>676751</v>
      </c>
      <c r="E12" s="15">
        <v>595247</v>
      </c>
      <c r="F12" s="15">
        <v>575450</v>
      </c>
      <c r="G12" s="15">
        <v>333044</v>
      </c>
      <c r="H12" s="15">
        <v>200755</v>
      </c>
      <c r="I12" s="15">
        <v>167932</v>
      </c>
      <c r="J12" s="15">
        <v>195859</v>
      </c>
      <c r="K12" s="15">
        <v>345259</v>
      </c>
      <c r="L12" s="13">
        <f t="shared" si="1"/>
        <v>3511809</v>
      </c>
      <c r="M12" s="57"/>
    </row>
    <row r="13" spans="1:13" ht="17.25" customHeight="1">
      <c r="A13" s="14" t="s">
        <v>69</v>
      </c>
      <c r="B13" s="15">
        <f>+B11-B12</f>
        <v>1786587</v>
      </c>
      <c r="C13" s="15">
        <f aca="true" t="shared" si="3" ref="C13:K13">+C11-C12</f>
        <v>2459711</v>
      </c>
      <c r="D13" s="15">
        <f t="shared" si="3"/>
        <v>7314090</v>
      </c>
      <c r="E13" s="15">
        <f t="shared" si="3"/>
        <v>5551952</v>
      </c>
      <c r="F13" s="15">
        <f t="shared" si="3"/>
        <v>6246914</v>
      </c>
      <c r="G13" s="15">
        <f t="shared" si="3"/>
        <v>3325385</v>
      </c>
      <c r="H13" s="15">
        <f t="shared" si="3"/>
        <v>2079868</v>
      </c>
      <c r="I13" s="15">
        <f t="shared" si="3"/>
        <v>2836154</v>
      </c>
      <c r="J13" s="15">
        <f t="shared" si="3"/>
        <v>2624975</v>
      </c>
      <c r="K13" s="15">
        <f t="shared" si="3"/>
        <v>5067856</v>
      </c>
      <c r="L13" s="13">
        <f t="shared" si="1"/>
        <v>39293492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4" ht="17.25" customHeight="1">
      <c r="A20" s="24" t="s">
        <v>80</v>
      </c>
      <c r="B20" s="25">
        <f>SUM(B21:B30)</f>
        <v>20327506.089999996</v>
      </c>
      <c r="C20" s="25">
        <f aca="true" t="shared" si="4" ref="C20:K20">SUM(C21:C30)</f>
        <v>13679800.46</v>
      </c>
      <c r="D20" s="25">
        <f t="shared" si="4"/>
        <v>44982626.20999999</v>
      </c>
      <c r="E20" s="25">
        <f t="shared" si="4"/>
        <v>36668140.61</v>
      </c>
      <c r="F20" s="25">
        <f t="shared" si="4"/>
        <v>38370463.28</v>
      </c>
      <c r="G20" s="25">
        <f t="shared" si="4"/>
        <v>21642138.720000003</v>
      </c>
      <c r="H20" s="25">
        <f t="shared" si="4"/>
        <v>13612245.73</v>
      </c>
      <c r="I20" s="25">
        <f t="shared" si="4"/>
        <v>15926611.620000001</v>
      </c>
      <c r="J20" s="25">
        <f t="shared" si="4"/>
        <v>18239827.42</v>
      </c>
      <c r="K20" s="25">
        <f t="shared" si="4"/>
        <v>24775721.509999998</v>
      </c>
      <c r="L20" s="25">
        <f>SUM(B20:K20)</f>
        <v>248225081.64999998</v>
      </c>
      <c r="M20" s="58"/>
      <c r="N20" s="59"/>
    </row>
    <row r="21" spans="1:13" ht="17.25" customHeight="1">
      <c r="A21" s="26" t="s">
        <v>21</v>
      </c>
      <c r="B21" s="53">
        <v>15572410.120000001</v>
      </c>
      <c r="C21" s="53">
        <v>11476266.97</v>
      </c>
      <c r="D21" s="53">
        <v>41156839.05999999</v>
      </c>
      <c r="E21" s="53">
        <v>31903610.02</v>
      </c>
      <c r="F21" s="53">
        <v>31106116.330000006</v>
      </c>
      <c r="G21" s="53">
        <v>18640987.02</v>
      </c>
      <c r="H21" s="53">
        <v>12692730.76</v>
      </c>
      <c r="I21" s="53">
        <v>13734198.09</v>
      </c>
      <c r="J21" s="53">
        <v>14111828.66</v>
      </c>
      <c r="K21" s="53">
        <v>21944423.719999995</v>
      </c>
      <c r="L21" s="33">
        <f aca="true" t="shared" si="5" ref="L21:L29">SUM(B21:K21)</f>
        <v>212339410.75</v>
      </c>
      <c r="M21"/>
    </row>
    <row r="22" spans="1:13" ht="17.25" customHeight="1">
      <c r="A22" s="27" t="s">
        <v>22</v>
      </c>
      <c r="B22" s="33">
        <v>3634456.879999999</v>
      </c>
      <c r="C22" s="33">
        <v>1738237.0999999996</v>
      </c>
      <c r="D22" s="33">
        <v>1880852.06</v>
      </c>
      <c r="E22" s="33">
        <v>3556988.17</v>
      </c>
      <c r="F22" s="33">
        <v>5638599.959999999</v>
      </c>
      <c r="G22" s="33">
        <v>2130949.5100000002</v>
      </c>
      <c r="H22" s="33">
        <v>230324.51</v>
      </c>
      <c r="I22" s="33">
        <v>1736758.84</v>
      </c>
      <c r="J22" s="33">
        <v>3436210.3499999996</v>
      </c>
      <c r="K22" s="33">
        <v>1946967.2600000005</v>
      </c>
      <c r="L22" s="33">
        <f t="shared" si="5"/>
        <v>25930344.640000004</v>
      </c>
      <c r="M22"/>
    </row>
    <row r="23" spans="1:13" ht="17.25" customHeight="1">
      <c r="A23" s="27" t="s">
        <v>23</v>
      </c>
      <c r="B23" s="33">
        <v>59114.71999999998</v>
      </c>
      <c r="C23" s="33">
        <v>386456.81000000006</v>
      </c>
      <c r="D23" s="33">
        <v>1755674.3500000003</v>
      </c>
      <c r="E23" s="33">
        <v>1034448.0200000001</v>
      </c>
      <c r="F23" s="33">
        <v>1448046.68</v>
      </c>
      <c r="G23" s="33">
        <v>833254.6399999999</v>
      </c>
      <c r="H23" s="33">
        <v>516395.4799999999</v>
      </c>
      <c r="I23" s="33">
        <v>372601.4600000001</v>
      </c>
      <c r="J23" s="33">
        <v>549995.2300000001</v>
      </c>
      <c r="K23" s="33">
        <v>729739.2</v>
      </c>
      <c r="L23" s="33">
        <f t="shared" si="5"/>
        <v>7685726.59</v>
      </c>
      <c r="M23"/>
    </row>
    <row r="24" spans="1:13" ht="17.25" customHeight="1">
      <c r="A24" s="27" t="s">
        <v>24</v>
      </c>
      <c r="B24" s="33">
        <v>54871.56000000002</v>
      </c>
      <c r="C24" s="29">
        <v>54871.56000000002</v>
      </c>
      <c r="D24" s="29">
        <v>109743.12000000004</v>
      </c>
      <c r="E24" s="29">
        <v>109743.12000000004</v>
      </c>
      <c r="F24" s="33">
        <v>109743.12000000004</v>
      </c>
      <c r="G24" s="29">
        <v>0</v>
      </c>
      <c r="H24" s="33">
        <v>54871.56000000002</v>
      </c>
      <c r="I24" s="29">
        <v>54871.56000000002</v>
      </c>
      <c r="J24" s="29">
        <v>109743.12000000004</v>
      </c>
      <c r="K24" s="29">
        <v>109743.12000000004</v>
      </c>
      <c r="L24" s="33">
        <f t="shared" si="5"/>
        <v>768201.8400000002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71</v>
      </c>
      <c r="B26" s="33">
        <v>19352.210000000003</v>
      </c>
      <c r="C26" s="33">
        <v>12934.19</v>
      </c>
      <c r="D26" s="33">
        <v>42892.36000000001</v>
      </c>
      <c r="E26" s="33">
        <v>35341.54</v>
      </c>
      <c r="F26" s="33">
        <v>37484.49999999999</v>
      </c>
      <c r="G26" s="33">
        <v>20231.730000000007</v>
      </c>
      <c r="H26" s="33">
        <v>13034.910000000003</v>
      </c>
      <c r="I26" s="33">
        <v>15292.180000000002</v>
      </c>
      <c r="J26" s="33">
        <v>16607.41</v>
      </c>
      <c r="K26" s="33">
        <v>23943.140000000003</v>
      </c>
      <c r="L26" s="33">
        <f t="shared" si="5"/>
        <v>237114.17000000004</v>
      </c>
      <c r="M26" s="57"/>
    </row>
    <row r="27" spans="1:13" ht="17.25" customHeight="1">
      <c r="A27" s="27" t="s">
        <v>72</v>
      </c>
      <c r="B27" s="33">
        <v>10118.390000000001</v>
      </c>
      <c r="C27" s="33">
        <v>7663.51</v>
      </c>
      <c r="D27" s="33">
        <v>24976.70000000001</v>
      </c>
      <c r="E27" s="33">
        <v>19100.96</v>
      </c>
      <c r="F27" s="33">
        <v>20834.48000000001</v>
      </c>
      <c r="G27" s="33">
        <v>11650.419999999995</v>
      </c>
      <c r="H27" s="33">
        <v>7435.080000000001</v>
      </c>
      <c r="I27" s="33">
        <v>8789.740000000002</v>
      </c>
      <c r="J27" s="33">
        <v>10593.939999999995</v>
      </c>
      <c r="K27" s="33">
        <v>14321.910000000005</v>
      </c>
      <c r="L27" s="33">
        <f t="shared" si="5"/>
        <v>135485.13000000003</v>
      </c>
      <c r="M27" s="57"/>
    </row>
    <row r="28" spans="1:13" ht="17.25" customHeight="1">
      <c r="A28" s="27" t="s">
        <v>73</v>
      </c>
      <c r="B28" s="33">
        <v>4552.9699999999975</v>
      </c>
      <c r="C28" s="33">
        <v>3370.319999999998</v>
      </c>
      <c r="D28" s="33">
        <v>11648.560000000005</v>
      </c>
      <c r="E28" s="33">
        <v>8908.78</v>
      </c>
      <c r="F28" s="33">
        <v>9638.209999999997</v>
      </c>
      <c r="G28" s="33">
        <v>5065.4</v>
      </c>
      <c r="H28" s="33">
        <v>3508.289999999998</v>
      </c>
      <c r="I28" s="33">
        <v>4099.75</v>
      </c>
      <c r="J28" s="33">
        <v>4848.709999999998</v>
      </c>
      <c r="K28" s="33">
        <v>6583.159999999998</v>
      </c>
      <c r="L28" s="33">
        <f t="shared" si="5"/>
        <v>62224.149999999994</v>
      </c>
      <c r="M28" s="57"/>
    </row>
    <row r="29" spans="1:13" ht="17.25" customHeight="1">
      <c r="A29" s="27" t="s">
        <v>82</v>
      </c>
      <c r="B29" s="33">
        <v>972629.2400000002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93945.14</v>
      </c>
      <c r="I29" s="33">
        <v>0</v>
      </c>
      <c r="J29" s="33">
        <v>0</v>
      </c>
      <c r="K29" s="33">
        <v>0</v>
      </c>
      <c r="L29" s="33">
        <f t="shared" si="5"/>
        <v>1066574.3800000001</v>
      </c>
      <c r="M29" s="57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-5392436.319999999</v>
      </c>
      <c r="C32" s="33">
        <f t="shared" si="6"/>
        <v>-444588.62</v>
      </c>
      <c r="D32" s="33">
        <f t="shared" si="6"/>
        <v>-1310298.2799999998</v>
      </c>
      <c r="E32" s="33">
        <f t="shared" si="6"/>
        <v>-2200769.3199999994</v>
      </c>
      <c r="F32" s="33">
        <f t="shared" si="6"/>
        <v>-2359126.509999998</v>
      </c>
      <c r="G32" s="33">
        <f t="shared" si="6"/>
        <v>-648980.01</v>
      </c>
      <c r="H32" s="33">
        <f t="shared" si="6"/>
        <v>-362337.3</v>
      </c>
      <c r="I32" s="33">
        <f t="shared" si="6"/>
        <v>-998442.0600000006</v>
      </c>
      <c r="J32" s="33">
        <f t="shared" si="6"/>
        <v>-527920.48</v>
      </c>
      <c r="K32" s="33">
        <f t="shared" si="6"/>
        <v>-845052.54</v>
      </c>
      <c r="L32" s="33">
        <f aca="true" t="shared" si="7" ref="L32:L48">SUM(B32:K32)</f>
        <v>-15089951.439999998</v>
      </c>
      <c r="M32"/>
    </row>
    <row r="33" spans="1:13" ht="18.75" customHeight="1">
      <c r="A33" s="27" t="s">
        <v>27</v>
      </c>
      <c r="B33" s="33">
        <f>B34+B35+B36+B37</f>
        <v>-505696.4</v>
      </c>
      <c r="C33" s="33">
        <f aca="true" t="shared" si="8" ref="C33:K33">C34+C35+C36+C37</f>
        <v>-547808.8</v>
      </c>
      <c r="D33" s="33">
        <f t="shared" si="8"/>
        <v>-1722943.2</v>
      </c>
      <c r="E33" s="33">
        <f t="shared" si="8"/>
        <v>-1177598.4</v>
      </c>
      <c r="F33" s="33">
        <f t="shared" si="8"/>
        <v>-1127354.8</v>
      </c>
      <c r="G33" s="33">
        <f t="shared" si="8"/>
        <v>-877672.4</v>
      </c>
      <c r="H33" s="33">
        <f t="shared" si="8"/>
        <v>-448302.8</v>
      </c>
      <c r="I33" s="33">
        <f t="shared" si="8"/>
        <v>-582052.54</v>
      </c>
      <c r="J33" s="33">
        <f t="shared" si="8"/>
        <v>-653188.8</v>
      </c>
      <c r="K33" s="33">
        <f t="shared" si="8"/>
        <v>-1061310.8</v>
      </c>
      <c r="L33" s="33">
        <f t="shared" si="7"/>
        <v>-8703928.940000001</v>
      </c>
      <c r="M33"/>
    </row>
    <row r="34" spans="1:13" s="36" customFormat="1" ht="18.75" customHeight="1">
      <c r="A34" s="34" t="s">
        <v>50</v>
      </c>
      <c r="B34" s="33">
        <f aca="true" t="shared" si="9" ref="B34:K34">-ROUND((B9)*$E$3,2)</f>
        <v>-505696.4</v>
      </c>
      <c r="C34" s="33">
        <f t="shared" si="9"/>
        <v>-547808.8</v>
      </c>
      <c r="D34" s="33">
        <f t="shared" si="9"/>
        <v>-1722943.2</v>
      </c>
      <c r="E34" s="33">
        <f t="shared" si="9"/>
        <v>-1177598.4</v>
      </c>
      <c r="F34" s="33">
        <f t="shared" si="9"/>
        <v>-1127354.8</v>
      </c>
      <c r="G34" s="33">
        <f t="shared" si="9"/>
        <v>-877672.4</v>
      </c>
      <c r="H34" s="33">
        <f t="shared" si="9"/>
        <v>-448302.8</v>
      </c>
      <c r="I34" s="33">
        <f t="shared" si="9"/>
        <v>-476071.2</v>
      </c>
      <c r="J34" s="33">
        <f t="shared" si="9"/>
        <v>-653188.8</v>
      </c>
      <c r="K34" s="33">
        <f t="shared" si="9"/>
        <v>-1061310.8</v>
      </c>
      <c r="L34" s="33">
        <f t="shared" si="7"/>
        <v>-8597947.600000001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-105981.33999999998</v>
      </c>
      <c r="J37" s="17">
        <v>0</v>
      </c>
      <c r="K37" s="17">
        <v>0</v>
      </c>
      <c r="L37" s="33">
        <f t="shared" si="7"/>
        <v>-105981.33999999998</v>
      </c>
      <c r="M37"/>
    </row>
    <row r="38" spans="1:13" s="36" customFormat="1" ht="18.75" customHeight="1">
      <c r="A38" s="27" t="s">
        <v>31</v>
      </c>
      <c r="B38" s="33">
        <f>SUM(B39:B50)</f>
        <v>-3319504.2899999996</v>
      </c>
      <c r="C38" s="38">
        <f aca="true" t="shared" si="10" ref="C38:K38">SUM(C39:C50)</f>
        <v>-70674.19</v>
      </c>
      <c r="D38" s="38">
        <f t="shared" si="10"/>
        <v>-111592.65</v>
      </c>
      <c r="E38" s="38">
        <f t="shared" si="10"/>
        <v>-1486296.4499999993</v>
      </c>
      <c r="F38" s="38">
        <f t="shared" si="10"/>
        <v>-1443622.8299999982</v>
      </c>
      <c r="G38" s="38">
        <f t="shared" si="10"/>
        <v>-3018.4</v>
      </c>
      <c r="H38" s="38">
        <f t="shared" si="10"/>
        <v>-29738.18</v>
      </c>
      <c r="I38" s="38">
        <f t="shared" si="10"/>
        <v>-512034.1400000006</v>
      </c>
      <c r="J38" s="38">
        <f t="shared" si="10"/>
        <v>-118338.24</v>
      </c>
      <c r="K38" s="38">
        <f t="shared" si="10"/>
        <v>-72348.4</v>
      </c>
      <c r="L38" s="33">
        <f t="shared" si="7"/>
        <v>-7167167.769999998</v>
      </c>
      <c r="M38"/>
    </row>
    <row r="39" spans="1:13" ht="18.75" customHeight="1">
      <c r="A39" s="37" t="s">
        <v>32</v>
      </c>
      <c r="B39" s="33">
        <v>-2529002.0099999993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7"/>
        <v>-2529002.0099999993</v>
      </c>
      <c r="M39"/>
    </row>
    <row r="40" spans="1:13" ht="18.75" customHeight="1">
      <c r="A40" s="37" t="s">
        <v>33</v>
      </c>
      <c r="B40" s="33">
        <v>-783986.34</v>
      </c>
      <c r="C40" s="17">
        <v>0</v>
      </c>
      <c r="D40" s="17">
        <v>0</v>
      </c>
      <c r="E40" s="33">
        <v>-178811.72999999995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 t="shared" si="7"/>
        <v>-962798.07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7"/>
        <v>0</v>
      </c>
      <c r="M41"/>
    </row>
    <row r="42" spans="1:13" ht="18.75" customHeight="1">
      <c r="A42" s="37" t="s">
        <v>35</v>
      </c>
      <c r="B42" s="33">
        <v>-6040.74</v>
      </c>
      <c r="C42" s="33">
        <v>-62872.99</v>
      </c>
      <c r="D42" s="33">
        <v>-110167.04999999999</v>
      </c>
      <c r="E42" s="33">
        <v>-169884.72</v>
      </c>
      <c r="F42" s="33">
        <v>-99622.83</v>
      </c>
      <c r="G42" s="33">
        <v>-1672</v>
      </c>
      <c r="H42" s="33">
        <v>-28352.18</v>
      </c>
      <c r="I42" s="33">
        <v>-25994.54</v>
      </c>
      <c r="J42" s="33">
        <v>-118298.64</v>
      </c>
      <c r="K42" s="33">
        <v>-72348.4</v>
      </c>
      <c r="L42" s="33">
        <f t="shared" si="7"/>
        <v>-695254.09</v>
      </c>
      <c r="M42"/>
    </row>
    <row r="43" spans="1:13" ht="18.75" customHeight="1">
      <c r="A43" s="37" t="s">
        <v>36</v>
      </c>
      <c r="B43" s="33">
        <v>-475.2</v>
      </c>
      <c r="C43" s="33">
        <v>-7801.2</v>
      </c>
      <c r="D43" s="33">
        <v>-1425.6</v>
      </c>
      <c r="E43" s="17">
        <v>0</v>
      </c>
      <c r="F43" s="17">
        <v>0</v>
      </c>
      <c r="G43" s="33">
        <v>-1346.4</v>
      </c>
      <c r="H43" s="33">
        <v>-1386</v>
      </c>
      <c r="I43" s="33">
        <v>-39.6</v>
      </c>
      <c r="J43" s="33">
        <v>-39.6</v>
      </c>
      <c r="K43" s="17">
        <v>0</v>
      </c>
      <c r="L43" s="33">
        <f t="shared" si="7"/>
        <v>-12513.6</v>
      </c>
      <c r="M43"/>
    </row>
    <row r="44" spans="1:13" ht="18.75" customHeight="1">
      <c r="A44" s="37" t="s">
        <v>37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7"/>
        <v>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7"/>
        <v>0</v>
      </c>
      <c r="M45"/>
    </row>
    <row r="46" spans="1:13" ht="18.75" customHeight="1">
      <c r="A46" s="3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7"/>
        <v>0</v>
      </c>
      <c r="M46"/>
    </row>
    <row r="47" spans="1:12" ht="18.75" customHeight="1">
      <c r="A47" s="37" t="s">
        <v>65</v>
      </c>
      <c r="B47" s="17">
        <v>0</v>
      </c>
      <c r="C47" s="17">
        <v>0</v>
      </c>
      <c r="D47" s="17">
        <v>0</v>
      </c>
      <c r="E47" s="33">
        <v>28512000</v>
      </c>
      <c r="F47" s="33">
        <v>30478000</v>
      </c>
      <c r="G47" s="17">
        <v>0</v>
      </c>
      <c r="H47" s="17">
        <v>0</v>
      </c>
      <c r="I47" s="33">
        <v>12825000</v>
      </c>
      <c r="J47" s="17">
        <v>0</v>
      </c>
      <c r="K47" s="17">
        <v>0</v>
      </c>
      <c r="L47" s="33">
        <f t="shared" si="7"/>
        <v>71815000</v>
      </c>
    </row>
    <row r="48" spans="1:12" ht="18.75" customHeight="1">
      <c r="A48" s="37" t="s">
        <v>66</v>
      </c>
      <c r="B48" s="17">
        <v>0</v>
      </c>
      <c r="C48" s="17">
        <v>0</v>
      </c>
      <c r="D48" s="17">
        <v>0</v>
      </c>
      <c r="E48" s="33">
        <v>-29649600</v>
      </c>
      <c r="F48" s="33">
        <v>-31822000</v>
      </c>
      <c r="G48" s="17">
        <v>0</v>
      </c>
      <c r="H48" s="17">
        <v>0</v>
      </c>
      <c r="I48" s="33">
        <v>-13311000</v>
      </c>
      <c r="J48" s="17">
        <v>0</v>
      </c>
      <c r="K48" s="17">
        <v>0</v>
      </c>
      <c r="L48" s="33">
        <f t="shared" si="7"/>
        <v>-74782600</v>
      </c>
    </row>
    <row r="49" spans="1:12" ht="18.75" customHeight="1">
      <c r="A49" s="37" t="s">
        <v>67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>SUM(B49:K49)</f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33" t="s">
        <v>83</v>
      </c>
      <c r="B51" s="33">
        <v>-1567235.6300000001</v>
      </c>
      <c r="C51" s="33">
        <v>173894.37</v>
      </c>
      <c r="D51" s="33">
        <v>524237.57</v>
      </c>
      <c r="E51" s="33">
        <v>463125.53</v>
      </c>
      <c r="F51" s="33">
        <v>211851.12</v>
      </c>
      <c r="G51" s="33">
        <v>231710.78999999998</v>
      </c>
      <c r="H51" s="33">
        <v>115703.68</v>
      </c>
      <c r="I51" s="33">
        <v>95644.62</v>
      </c>
      <c r="J51" s="33">
        <v>243606.56</v>
      </c>
      <c r="K51" s="33">
        <v>288606.66</v>
      </c>
      <c r="L51" s="33">
        <f aca="true" t="shared" si="11" ref="L51:L56">SUM(B51:K51)</f>
        <v>781145.2699999998</v>
      </c>
      <c r="M51"/>
    </row>
    <row r="52" spans="1:13" ht="18.75" customHeight="1">
      <c r="A52" s="27" t="s">
        <v>74</v>
      </c>
      <c r="B52" s="17">
        <f>+B53+B54</f>
        <v>0</v>
      </c>
      <c r="C52" s="17">
        <f aca="true" t="shared" si="12" ref="C52:K52">+C53+C54</f>
        <v>0</v>
      </c>
      <c r="D52" s="17">
        <f t="shared" si="12"/>
        <v>0</v>
      </c>
      <c r="E52" s="17">
        <f t="shared" si="12"/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0</v>
      </c>
      <c r="L52" s="33">
        <f t="shared" si="11"/>
        <v>0</v>
      </c>
      <c r="M52" s="54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1"/>
        <v>0</v>
      </c>
      <c r="M53" s="54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1"/>
        <v>0</v>
      </c>
      <c r="M54" s="57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1"/>
        <v>0</v>
      </c>
      <c r="M55" s="40"/>
    </row>
    <row r="56" spans="1:14" ht="18.75" customHeight="1">
      <c r="A56" s="19" t="s">
        <v>40</v>
      </c>
      <c r="B56" s="41">
        <f aca="true" t="shared" si="13" ref="B56:K56">IF(B20+B32+B45+B57&lt;0,0,B20+B32+B57)</f>
        <v>14935069.769999996</v>
      </c>
      <c r="C56" s="41">
        <f t="shared" si="13"/>
        <v>13235211.840000002</v>
      </c>
      <c r="D56" s="41">
        <f t="shared" si="13"/>
        <v>43672327.92999999</v>
      </c>
      <c r="E56" s="41">
        <f t="shared" si="13"/>
        <v>34467371.29</v>
      </c>
      <c r="F56" s="41">
        <f t="shared" si="13"/>
        <v>36011336.77</v>
      </c>
      <c r="G56" s="41">
        <f t="shared" si="13"/>
        <v>20993158.71</v>
      </c>
      <c r="H56" s="41">
        <f t="shared" si="13"/>
        <v>13249908.43</v>
      </c>
      <c r="I56" s="41">
        <f t="shared" si="13"/>
        <v>14928169.56</v>
      </c>
      <c r="J56" s="41">
        <f t="shared" si="13"/>
        <v>17711906.94</v>
      </c>
      <c r="K56" s="41">
        <f t="shared" si="13"/>
        <v>23930668.97</v>
      </c>
      <c r="L56" s="42">
        <f t="shared" si="11"/>
        <v>233135130.21</v>
      </c>
      <c r="M56" s="52"/>
      <c r="N56" s="59"/>
    </row>
    <row r="57" spans="1:13" ht="18.75" customHeight="1">
      <c r="A57" s="27" t="s">
        <v>41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42</v>
      </c>
      <c r="B58" s="33">
        <f aca="true" t="shared" si="14" ref="B58:K58">IF(B20+B32+B45+B57&gt;0,0,B20+B32+B57)</f>
        <v>0</v>
      </c>
      <c r="C58" s="33">
        <f t="shared" si="14"/>
        <v>0</v>
      </c>
      <c r="D58" s="33">
        <f t="shared" si="14"/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  <c r="K58" s="33">
        <f t="shared" si="14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43</v>
      </c>
      <c r="B62" s="41">
        <f>SUM(B63:B76)</f>
        <v>14935069.770000001</v>
      </c>
      <c r="C62" s="41">
        <f aca="true" t="shared" si="15" ref="C62:J62">SUM(C63:C74)</f>
        <v>13235211.8</v>
      </c>
      <c r="D62" s="41">
        <f t="shared" si="15"/>
        <v>43672327.924944036</v>
      </c>
      <c r="E62" s="41">
        <f t="shared" si="15"/>
        <v>34467371.29895899</v>
      </c>
      <c r="F62" s="41">
        <f t="shared" si="15"/>
        <v>36011336.77533096</v>
      </c>
      <c r="G62" s="41">
        <f t="shared" si="15"/>
        <v>20993158.69674155</v>
      </c>
      <c r="H62" s="41">
        <f t="shared" si="15"/>
        <v>13249908.424887415</v>
      </c>
      <c r="I62" s="41">
        <f>SUM(I63:I79)</f>
        <v>14928169.552241785</v>
      </c>
      <c r="J62" s="41">
        <f t="shared" si="15"/>
        <v>17711906.930788737</v>
      </c>
      <c r="K62" s="41">
        <f>SUM(K63:K76)</f>
        <v>23930668.930000003</v>
      </c>
      <c r="L62" s="46">
        <f>SUM(B62:K62)</f>
        <v>233135130.10389346</v>
      </c>
      <c r="M62" s="40"/>
    </row>
    <row r="63" spans="1:13" ht="18.75" customHeight="1">
      <c r="A63" s="47" t="s">
        <v>44</v>
      </c>
      <c r="B63" s="33">
        <v>14935069.770000001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6" ref="L63:L74">SUM(B63:K63)</f>
        <v>14935069.770000001</v>
      </c>
      <c r="M63"/>
    </row>
    <row r="64" spans="1:13" ht="18.75" customHeight="1">
      <c r="A64" s="47" t="s">
        <v>53</v>
      </c>
      <c r="B64" s="17">
        <v>0</v>
      </c>
      <c r="C64" s="33">
        <v>11591797.52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6"/>
        <v>11591797.52</v>
      </c>
      <c r="M64"/>
    </row>
    <row r="65" spans="1:13" ht="18.75" customHeight="1">
      <c r="A65" s="47" t="s">
        <v>54</v>
      </c>
      <c r="B65" s="17">
        <v>0</v>
      </c>
      <c r="C65" s="33">
        <v>1643414.2800000003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6"/>
        <v>1643414.2800000003</v>
      </c>
      <c r="M65" s="55"/>
    </row>
    <row r="66" spans="1:12" ht="18.75" customHeight="1">
      <c r="A66" s="47" t="s">
        <v>45</v>
      </c>
      <c r="B66" s="17">
        <v>0</v>
      </c>
      <c r="C66" s="17">
        <v>0</v>
      </c>
      <c r="D66" s="33">
        <v>43672327.924944036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6"/>
        <v>43672327.924944036</v>
      </c>
    </row>
    <row r="67" spans="1:12" ht="18.75" customHeight="1">
      <c r="A67" s="47" t="s">
        <v>46</v>
      </c>
      <c r="B67" s="17">
        <v>0</v>
      </c>
      <c r="C67" s="17">
        <v>0</v>
      </c>
      <c r="D67" s="17">
        <v>0</v>
      </c>
      <c r="E67" s="33">
        <v>34467371.29895899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6"/>
        <v>34467371.29895899</v>
      </c>
    </row>
    <row r="68" spans="1:12" ht="18.75" customHeight="1">
      <c r="A68" s="47" t="s">
        <v>47</v>
      </c>
      <c r="B68" s="17">
        <v>0</v>
      </c>
      <c r="C68" s="17">
        <v>0</v>
      </c>
      <c r="D68" s="17">
        <v>0</v>
      </c>
      <c r="E68" s="17">
        <v>0</v>
      </c>
      <c r="F68" s="33">
        <v>36011336.77533096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6"/>
        <v>36011336.77533096</v>
      </c>
    </row>
    <row r="69" spans="1:12" ht="18.75" customHeight="1">
      <c r="A69" s="47" t="s">
        <v>48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20993158.69674155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6"/>
        <v>20993158.69674155</v>
      </c>
    </row>
    <row r="70" spans="1:12" ht="18.75" customHeight="1">
      <c r="A70" s="47" t="s">
        <v>49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13249908.424887415</v>
      </c>
      <c r="I70" s="17">
        <v>0</v>
      </c>
      <c r="J70" s="17">
        <v>0</v>
      </c>
      <c r="K70" s="17">
        <v>0</v>
      </c>
      <c r="L70" s="46">
        <f t="shared" si="16"/>
        <v>13249908.424887415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14928169.552241785</v>
      </c>
      <c r="J71" s="17">
        <v>0</v>
      </c>
      <c r="K71" s="17">
        <v>0</v>
      </c>
      <c r="L71" s="46">
        <f t="shared" si="16"/>
        <v>14928169.552241785</v>
      </c>
    </row>
    <row r="72" spans="1:12" ht="18.75" customHeight="1">
      <c r="A72" s="47" t="s">
        <v>51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17711906.930788737</v>
      </c>
      <c r="K72" s="17">
        <v>0</v>
      </c>
      <c r="L72" s="46">
        <f t="shared" si="16"/>
        <v>17711906.930788737</v>
      </c>
    </row>
    <row r="73" spans="1:12" ht="18.75" customHeight="1">
      <c r="A73" s="47" t="s">
        <v>61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13802813.8</v>
      </c>
      <c r="L73" s="46">
        <f t="shared" si="16"/>
        <v>13802813.8</v>
      </c>
    </row>
    <row r="74" spans="1:12" ht="18.75" customHeight="1">
      <c r="A74" s="47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10127855.130000003</v>
      </c>
      <c r="L74" s="46">
        <f t="shared" si="16"/>
        <v>10127855.130000003</v>
      </c>
    </row>
    <row r="75" spans="1:12" ht="18.75" customHeight="1">
      <c r="A75" s="47" t="s">
        <v>63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48" t="s">
        <v>64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49">
        <f>SUM(B76:K76)</f>
        <v>0</v>
      </c>
    </row>
    <row r="77" spans="1:11" ht="18" customHeight="1">
      <c r="A77" s="56" t="s">
        <v>78</v>
      </c>
      <c r="H77"/>
      <c r="I77"/>
      <c r="J77"/>
      <c r="K77"/>
    </row>
    <row r="78" spans="1:14" ht="63" customHeight="1">
      <c r="A78" s="66" t="s">
        <v>86</v>
      </c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1" ht="18" customHeight="1">
      <c r="A79" s="56" t="s">
        <v>87</v>
      </c>
      <c r="I79"/>
      <c r="K79"/>
    </row>
    <row r="80" spans="1:11" ht="15.75">
      <c r="A80" s="56" t="s">
        <v>88</v>
      </c>
      <c r="J80"/>
      <c r="K80"/>
    </row>
    <row r="81" spans="1:11" ht="15.75">
      <c r="A81" s="56" t="s">
        <v>89</v>
      </c>
      <c r="K81"/>
    </row>
    <row r="82" spans="1:11" ht="15.75">
      <c r="A82" s="56" t="s">
        <v>90</v>
      </c>
      <c r="K82"/>
    </row>
    <row r="83" spans="1:11" ht="15.75">
      <c r="A83" s="56" t="s">
        <v>91</v>
      </c>
      <c r="K83"/>
    </row>
  </sheetData>
  <sheetProtection/>
  <mergeCells count="6">
    <mergeCell ref="A1:L1"/>
    <mergeCell ref="A2:L2"/>
    <mergeCell ref="A4:A6"/>
    <mergeCell ref="B4:K4"/>
    <mergeCell ref="L4:L6"/>
    <mergeCell ref="A78:B78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2024-04-05T19:31:02Z</dcterms:modified>
  <cp:category/>
  <cp:version/>
  <cp:contentType/>
  <cp:contentStatus/>
</cp:coreProperties>
</file>