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705" windowWidth="20730" windowHeight="9210" activeTab="0"/>
  </bookViews>
  <sheets>
    <sheet name="detalhamento" sheetId="1" r:id="rId1"/>
  </sheets>
  <definedNames>
    <definedName name="_xlnm.Print_Area" localSheetId="0">'detalhamento'!$A$1:$L$76</definedName>
    <definedName name="_xlnm.Print_Titles" localSheetId="0">'detalhamento'!$4:$6</definedName>
  </definedNames>
  <calcPr fullCalcOnLoad="1"/>
</workbook>
</file>

<file path=xl/sharedStrings.xml><?xml version="1.0" encoding="utf-8"?>
<sst xmlns="http://schemas.openxmlformats.org/spreadsheetml/2006/main" count="87" uniqueCount="86">
  <si>
    <t>Tarifa do dia:</t>
  </si>
  <si>
    <t>DISCRIMINAÇÃO</t>
  </si>
  <si>
    <t>CONCESSIONÁRIAS</t>
  </si>
  <si>
    <t>TOTAL</t>
  </si>
  <si>
    <t>Consórcio Transvida</t>
  </si>
  <si>
    <t>Sambaíba Transportes Urbanos Ltda.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</si>
  <si>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</si>
  <si>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</si>
  <si>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</si>
  <si>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</si>
  <si>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</si>
  <si>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</si>
  <si>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</si>
  <si>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</si>
  <si>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</si>
  <si>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</si>
  <si>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</si>
  <si>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1. Passageiros Transportados do Lote (1.1 +  1.2)</t>
  </si>
  <si>
    <t>1.1.1. Em dinheiro</t>
  </si>
  <si>
    <t>1.1.2. Outros Meios de Pagamento</t>
  </si>
  <si>
    <t>2. Tarifa de Remuneração por Passageiro Transportado</t>
  </si>
  <si>
    <t>3. Fator de Transição na Remuneração</t>
  </si>
  <si>
    <t>4.1. Pelo Transporte de Passageiros (1. x 2)</t>
  </si>
  <si>
    <t>4.2. Ajuste do Fator de Transição (3.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</si>
  <si>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</si>
  <si>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</si>
  <si>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</si>
  <si>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 +5.2 + 5.3)</t>
  </si>
  <si>
    <t>5.1. Compensação da Receita Antecipada (5.1.1. + 5.1.2. + 5.1.3 + 5.1.4)</t>
  </si>
  <si>
    <t>5.1.2. Bilhete Único sem Cadastro</t>
  </si>
  <si>
    <t>5.1.3. Venda de Cartões Estudantes (UNE/UMES)</t>
  </si>
  <si>
    <t>5.1.4. Arrecadação dos Postos das Garagens</t>
  </si>
  <si>
    <t xml:space="preserve">5.2. Ajustes Contratuais </t>
  </si>
  <si>
    <t>5.2.1. Aluguel de Frota Reversível</t>
  </si>
  <si>
    <t>5.2.2. Aluguel de Garagem Pública</t>
  </si>
  <si>
    <t>5.2.3. Energia para Tração - Veículos Trólebus</t>
  </si>
  <si>
    <t>5.2.4. Multas do Regulamento de Sanções e Multas - RESAM</t>
  </si>
  <si>
    <t>5.2.5. Publicidade nos Veículos</t>
  </si>
  <si>
    <t>5.2.6. Multa Contratual</t>
  </si>
  <si>
    <t>5.2.7. Prejuízo Causado ao Sistema por uso Indevido do Bilhete Único</t>
  </si>
  <si>
    <t>5.2.8. Aquisição de Cartão Operacional</t>
  </si>
  <si>
    <t xml:space="preserve">5.3. Revisão de Remuneração pelo Transporte Coletivo </t>
  </si>
  <si>
    <t>6. Remuneração Líquida a Pagar (4 + 5)</t>
  </si>
  <si>
    <t>6.1. Ajuste do dia anterior</t>
  </si>
  <si>
    <t>6.2. Ajuste para o dia seguinte</t>
  </si>
  <si>
    <t>7. Distribuição da Remuneração Entre as Empresas</t>
  </si>
  <si>
    <t>7.1. Ambiental Transportes Urbanos S.A.</t>
  </si>
  <si>
    <t>7.4. Sambaíba Transportes Urbanos Ltda.</t>
  </si>
  <si>
    <t>7.5. Viação Metrópole Paulista S.A.</t>
  </si>
  <si>
    <t>7.6. Express Transportes Urbanos Ltda</t>
  </si>
  <si>
    <t>7.7. Via Sudeste Transportes Ltda.</t>
  </si>
  <si>
    <t>7.8. Mobibrasil Transporte São Paulo Ltda.</t>
  </si>
  <si>
    <t>5.1.1. Retida na Catraca ((1.1.1.) x Tarifa do Dia)</t>
  </si>
  <si>
    <t>7.10. Gato Preto</t>
  </si>
  <si>
    <t>DEMONSTRATIVO DE REMUNERAÇÃO DOS CONCESSIONÁRIOS - Grupo Local de Articulação Regional</t>
  </si>
  <si>
    <t>7.2. Viação Santa Brígida Ltda.</t>
  </si>
  <si>
    <t>7.3. Viação Gato Preto Ltda.</t>
  </si>
  <si>
    <t>Consórcio Bandeirante de Mobilidade</t>
  </si>
  <si>
    <t>Viação Metrópole Paulista S.A.</t>
  </si>
  <si>
    <t>Express Transportes Urbanos Ltda.</t>
  </si>
  <si>
    <t>Via Sudeste Transportes S.A.</t>
  </si>
  <si>
    <t>Mobibrasil Transporte SP.Ltda</t>
  </si>
  <si>
    <t>Viação Gato Preto Ltda.</t>
  </si>
  <si>
    <t>7.11. Transpass Transp. de Pass. Ltda</t>
  </si>
  <si>
    <t>7.12. Viação Campo Belo</t>
  </si>
  <si>
    <t>7.13. RVTrans</t>
  </si>
  <si>
    <t>7.14. RVTrans</t>
  </si>
  <si>
    <t>5.2.9. Ajuste de Cronograma (+)</t>
  </si>
  <si>
    <t>5.2.10. Ajuste de Cronograma (-)</t>
  </si>
  <si>
    <t>5.2.11. Desconto do Saldo Remanescente de Investimento em SMGO</t>
  </si>
  <si>
    <t>1.2. Créditos Eletrônicos (Bilhete Único) (1.2.1 + 1.2.2)</t>
  </si>
  <si>
    <t>1.2.2. Demais Créditos Eletrônicos</t>
  </si>
  <si>
    <t>2.1 Tarifa de Remuneração por Passageiro Transportado - Combustível</t>
  </si>
  <si>
    <t>4.6. Remuneração SMGO</t>
  </si>
  <si>
    <t>4.7.Remuneração Manutenção Validadores</t>
  </si>
  <si>
    <t>4.8. Remuneração Comunicação de dados por chip</t>
  </si>
  <si>
    <t>5.5. Auxílio ao Custeio das Pessoas Idosas (*)</t>
  </si>
  <si>
    <t>5.5.1. Ajuste - Redução do Uso de Recursos Municipais (-)</t>
  </si>
  <si>
    <t>5.5.2. Ajuste - Utilização de Recursos Federais (+)</t>
  </si>
  <si>
    <t>7.9. Nova Paineira</t>
  </si>
  <si>
    <t>Nota: (*) Portaria Interministerial MDR/MMFDH nº 9, de 26/08/22</t>
  </si>
  <si>
    <t>1.1. Pagantes sem Bilhete Único (1.1.1. + 1.1.2.)</t>
  </si>
  <si>
    <t>4. Remuneração Bruta do Operador (4.1 + 4.2 + 4.3 + 4.4 + 4.5 + 4.6 + 4.9)</t>
  </si>
  <si>
    <t>1.2.1. Idosos</t>
  </si>
  <si>
    <t>OPERAÇÃO 23/03/24 - VENCIMENTO 01/04/24</t>
  </si>
  <si>
    <t>4.9. Remuneração Veículos Elétricos</t>
  </si>
</sst>
</file>

<file path=xl/styles.xml><?xml version="1.0" encoding="utf-8"?>
<styleSheet xmlns="http://schemas.openxmlformats.org/spreadsheetml/2006/main">
  <numFmts count="1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([$R$ -416]* #,##0.0000_);_([$R$ -416]* \(#,##0.0000\);_([$R$ -416]* &quot;-&quot;??_);_(@_)"/>
    <numFmt numFmtId="167" formatCode="_(* #,##0.0000000000_);_(* \(#,##0.0000000000\);_(* &quot;-&quot;??_);_(@_)"/>
    <numFmt numFmtId="168" formatCode="_([$R$ -416]* #,##0.00_);_([$R$ -416]* \(#,##0.00\);_([$R$ -416]* &quot;-&quot;??_);_(@_)"/>
    <numFmt numFmtId="169" formatCode="_-[$R$-416]\ * #,##0.00_-;\-[$R$-416]\ * #,##0.00_-;_-[$R$-416]\ * &quot;-&quot;??_-;_-@_-"/>
    <numFmt numFmtId="170" formatCode="#,##0.0000_ ;[Red]\-#,##0.0000\ "/>
    <numFmt numFmtId="171" formatCode="_(&quot;R$ &quot;* #,##0.00_);_(&quot;R$ &quot;* \(#,##0.00\);_(&quot;R$ &quot;* &quot;-&quot;??_);_(@_)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8.25"/>
      <color indexed="18"/>
      <name val="Verdana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8.25"/>
      <color rgb="FF00008B"/>
      <name val="Verdana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6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7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11" xfId="0" applyFont="1" applyFill="1" applyBorder="1" applyAlignment="1">
      <alignment horizontal="center" vertical="center"/>
    </xf>
    <xf numFmtId="1" fontId="3" fillId="33" borderId="11" xfId="49" applyFont="1" applyFill="1" applyBorder="1" applyAlignment="1">
      <alignment horizontal="left" vertical="center"/>
      <protection/>
    </xf>
    <xf numFmtId="44" fontId="3" fillId="33" borderId="11" xfId="46" applyFont="1" applyFill="1" applyBorder="1" applyAlignment="1">
      <alignment vertical="center"/>
    </xf>
    <xf numFmtId="1" fontId="3" fillId="33" borderId="11" xfId="49" applyFont="1" applyFill="1" applyBorder="1" applyAlignment="1">
      <alignment vertical="center"/>
      <protection/>
    </xf>
    <xf numFmtId="1" fontId="2" fillId="33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left" vertical="center" indent="1"/>
    </xf>
    <xf numFmtId="165" fontId="33" fillId="0" borderId="13" xfId="53" applyNumberFormat="1" applyFont="1" applyFill="1" applyBorder="1" applyAlignment="1">
      <alignment horizontal="center" vertical="center"/>
    </xf>
    <xf numFmtId="165" fontId="0" fillId="0" borderId="0" xfId="53" applyNumberFormat="1" applyFont="1" applyFill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5" fontId="33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1"/>
    </xf>
    <xf numFmtId="164" fontId="33" fillId="0" borderId="4" xfId="53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1"/>
    </xf>
    <xf numFmtId="166" fontId="33" fillId="0" borderId="4" xfId="46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4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2"/>
    </xf>
    <xf numFmtId="0" fontId="33" fillId="0" borderId="4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164" fontId="33" fillId="0" borderId="4" xfId="53" applyFont="1" applyFill="1" applyBorder="1" applyAlignment="1">
      <alignment vertical="center"/>
    </xf>
    <xf numFmtId="164" fontId="33" fillId="35" borderId="4" xfId="53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2"/>
    </xf>
    <xf numFmtId="164" fontId="33" fillId="0" borderId="14" xfId="46" applyNumberFormat="1" applyFont="1" applyFill="1" applyBorder="1" applyAlignment="1">
      <alignment horizontal="center" vertical="center"/>
    </xf>
    <xf numFmtId="168" fontId="33" fillId="0" borderId="4" xfId="46" applyNumberFormat="1" applyFont="1" applyFill="1" applyBorder="1" applyAlignment="1">
      <alignment vertical="center"/>
    </xf>
    <xf numFmtId="0" fontId="33" fillId="35" borderId="4" xfId="0" applyFont="1" applyFill="1" applyBorder="1" applyAlignment="1">
      <alignment horizontal="left" vertical="center" indent="3"/>
    </xf>
    <xf numFmtId="44" fontId="0" fillId="35" borderId="0" xfId="0" applyNumberFormat="1" applyFont="1" applyFill="1" applyAlignment="1">
      <alignment vertical="center"/>
    </xf>
    <xf numFmtId="0" fontId="0" fillId="35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3"/>
    </xf>
    <xf numFmtId="168" fontId="33" fillId="35" borderId="4" xfId="46" applyNumberFormat="1" applyFont="1" applyFill="1" applyBorder="1" applyAlignment="1">
      <alignment vertical="center"/>
    </xf>
    <xf numFmtId="164" fontId="33" fillId="0" borderId="15" xfId="46" applyNumberFormat="1" applyFont="1" applyFill="1" applyBorder="1" applyAlignment="1">
      <alignment horizontal="center" vertical="center"/>
    </xf>
    <xf numFmtId="168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168" fontId="33" fillId="0" borderId="4" xfId="46" applyNumberFormat="1" applyFont="1" applyFill="1" applyBorder="1" applyAlignment="1">
      <alignment horizontal="center" vertical="center"/>
    </xf>
    <xf numFmtId="0" fontId="33" fillId="0" borderId="16" xfId="0" applyFont="1" applyFill="1" applyBorder="1" applyAlignment="1">
      <alignment horizontal="left" vertical="center" indent="1"/>
    </xf>
    <xf numFmtId="164" fontId="33" fillId="0" borderId="13" xfId="46" applyNumberFormat="1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44" fontId="0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169" fontId="0" fillId="0" borderId="4" xfId="46" applyNumberFormat="1" applyFont="1" applyBorder="1" applyAlignment="1">
      <alignment vertical="center"/>
    </xf>
    <xf numFmtId="44" fontId="0" fillId="0" borderId="4" xfId="46" applyFont="1" applyBorder="1" applyAlignment="1">
      <alignment vertical="center"/>
    </xf>
    <xf numFmtId="0" fontId="0" fillId="0" borderId="14" xfId="0" applyFill="1" applyBorder="1" applyAlignment="1">
      <alignment horizontal="left" vertical="center" indent="2"/>
    </xf>
    <xf numFmtId="44" fontId="0" fillId="0" borderId="14" xfId="46" applyFont="1" applyFill="1" applyBorder="1" applyAlignment="1">
      <alignment vertical="center"/>
    </xf>
    <xf numFmtId="0" fontId="44" fillId="0" borderId="0" xfId="0" applyFont="1" applyAlignment="1">
      <alignment/>
    </xf>
    <xf numFmtId="164" fontId="33" fillId="0" borderId="14" xfId="53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4" fontId="45" fillId="0" borderId="0" xfId="0" applyNumberFormat="1" applyFont="1" applyAlignment="1">
      <alignment/>
    </xf>
    <xf numFmtId="171" fontId="33" fillId="0" borderId="4" xfId="46" applyNumberFormat="1" applyFont="1" applyFill="1" applyBorder="1" applyAlignment="1">
      <alignment horizontal="center" vertical="center"/>
    </xf>
    <xf numFmtId="164" fontId="33" fillId="0" borderId="0" xfId="46" applyNumberFormat="1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33" fillId="0" borderId="0" xfId="0" applyFont="1" applyAlignment="1">
      <alignment horizontal="left" vertical="center"/>
    </xf>
    <xf numFmtId="0" fontId="0" fillId="0" borderId="0" xfId="0" applyFill="1" applyAlignment="1">
      <alignment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14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83"/>
  <sheetViews>
    <sheetView showGridLines="0" tabSelected="1" zoomScale="70" zoomScaleNormal="70" zoomScaleSheetLayoutView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7" sqref="B7"/>
    </sheetView>
  </sheetViews>
  <sheetFormatPr defaultColWidth="9.00390625" defaultRowHeight="14.25"/>
  <cols>
    <col min="1" max="1" width="86.00390625" style="1" customWidth="1"/>
    <col min="2" max="2" width="19.375" style="1" customWidth="1"/>
    <col min="3" max="3" width="19.00390625" style="1" customWidth="1"/>
    <col min="4" max="11" width="17.375" style="1" customWidth="1"/>
    <col min="12" max="12" width="18.75390625" style="1" customWidth="1"/>
    <col min="13" max="13" width="15.625" style="1" customWidth="1"/>
    <col min="14" max="16384" width="9.00390625" style="1" customWidth="1"/>
  </cols>
  <sheetData>
    <row r="1" spans="1:12" ht="25.5" customHeight="1">
      <c r="A1" s="61" t="s">
        <v>54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>
      <c r="A2" s="62" t="s">
        <v>84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</row>
    <row r="3" spans="1:12" ht="15.75">
      <c r="A3" s="2"/>
      <c r="B3" s="2"/>
      <c r="C3" s="3"/>
      <c r="D3" s="2" t="s">
        <v>0</v>
      </c>
      <c r="E3" s="4">
        <v>4.4</v>
      </c>
      <c r="F3" s="4"/>
      <c r="G3" s="4"/>
      <c r="H3" s="4"/>
      <c r="I3" s="5"/>
      <c r="J3" s="5"/>
      <c r="K3" s="5"/>
      <c r="L3" s="2"/>
    </row>
    <row r="4" spans="1:12" ht="20.25" customHeight="1">
      <c r="A4" s="63" t="s">
        <v>1</v>
      </c>
      <c r="B4" s="64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6" t="s">
        <v>3</v>
      </c>
    </row>
    <row r="5" spans="1:12" ht="30" customHeight="1">
      <c r="A5" s="63"/>
      <c r="B5" s="6" t="s">
        <v>4</v>
      </c>
      <c r="C5" s="6" t="s">
        <v>57</v>
      </c>
      <c r="D5" s="6" t="s">
        <v>5</v>
      </c>
      <c r="E5" s="7" t="s">
        <v>58</v>
      </c>
      <c r="F5" s="7" t="s">
        <v>59</v>
      </c>
      <c r="G5" s="7" t="s">
        <v>60</v>
      </c>
      <c r="H5" s="7" t="s">
        <v>61</v>
      </c>
      <c r="I5" s="6" t="s">
        <v>6</v>
      </c>
      <c r="J5" s="6" t="s">
        <v>62</v>
      </c>
      <c r="K5" s="6" t="s">
        <v>4</v>
      </c>
      <c r="L5" s="63"/>
    </row>
    <row r="6" spans="1:12" ht="18.75" customHeight="1">
      <c r="A6" s="63"/>
      <c r="B6" s="8" t="s">
        <v>7</v>
      </c>
      <c r="C6" s="8" t="s">
        <v>8</v>
      </c>
      <c r="D6" s="8" t="s">
        <v>9</v>
      </c>
      <c r="E6" s="8" t="s">
        <v>10</v>
      </c>
      <c r="F6" s="8" t="s">
        <v>11</v>
      </c>
      <c r="G6" s="8" t="s">
        <v>12</v>
      </c>
      <c r="H6" s="8" t="s">
        <v>13</v>
      </c>
      <c r="I6" s="8" t="s">
        <v>14</v>
      </c>
      <c r="J6" s="8" t="s">
        <v>15</v>
      </c>
      <c r="K6" s="8" t="s">
        <v>16</v>
      </c>
      <c r="L6" s="63"/>
    </row>
    <row r="7" spans="1:13" ht="17.25" customHeight="1">
      <c r="A7" s="9" t="s">
        <v>17</v>
      </c>
      <c r="B7" s="10">
        <f>B8+B11</f>
        <v>40673</v>
      </c>
      <c r="C7" s="10">
        <f aca="true" t="shared" si="0" ref="C7:K7">C8+C11</f>
        <v>56125</v>
      </c>
      <c r="D7" s="10">
        <f t="shared" si="0"/>
        <v>174603</v>
      </c>
      <c r="E7" s="10">
        <f t="shared" si="0"/>
        <v>127735</v>
      </c>
      <c r="F7" s="10">
        <f t="shared" si="0"/>
        <v>144168</v>
      </c>
      <c r="G7" s="10">
        <f t="shared" si="0"/>
        <v>71169</v>
      </c>
      <c r="H7" s="10">
        <f t="shared" si="0"/>
        <v>42799</v>
      </c>
      <c r="I7" s="10">
        <f t="shared" si="0"/>
        <v>69097</v>
      </c>
      <c r="J7" s="10">
        <f t="shared" si="0"/>
        <v>44187</v>
      </c>
      <c r="K7" s="10">
        <f t="shared" si="0"/>
        <v>120155</v>
      </c>
      <c r="L7" s="10">
        <f aca="true" t="shared" si="1" ref="L7:L13">SUM(B7:K7)</f>
        <v>890711</v>
      </c>
      <c r="M7" s="11"/>
    </row>
    <row r="8" spans="1:13" ht="17.25" customHeight="1">
      <c r="A8" s="12" t="s">
        <v>81</v>
      </c>
      <c r="B8" s="13">
        <f>B9+B10</f>
        <v>2864</v>
      </c>
      <c r="C8" s="13">
        <f aca="true" t="shared" si="2" ref="C8:K8">C9+C10</f>
        <v>3255</v>
      </c>
      <c r="D8" s="13">
        <f t="shared" si="2"/>
        <v>10877</v>
      </c>
      <c r="E8" s="13">
        <f t="shared" si="2"/>
        <v>7217</v>
      </c>
      <c r="F8" s="13">
        <f t="shared" si="2"/>
        <v>7011</v>
      </c>
      <c r="G8" s="13">
        <f t="shared" si="2"/>
        <v>4594</v>
      </c>
      <c r="H8" s="13">
        <f t="shared" si="2"/>
        <v>2332</v>
      </c>
      <c r="I8" s="13">
        <f t="shared" si="2"/>
        <v>2809</v>
      </c>
      <c r="J8" s="13">
        <f t="shared" si="2"/>
        <v>2578</v>
      </c>
      <c r="K8" s="13">
        <f t="shared" si="2"/>
        <v>6086</v>
      </c>
      <c r="L8" s="13">
        <f t="shared" si="1"/>
        <v>49623</v>
      </c>
      <c r="M8"/>
    </row>
    <row r="9" spans="1:13" ht="17.25" customHeight="1">
      <c r="A9" s="14" t="s">
        <v>18</v>
      </c>
      <c r="B9" s="15">
        <v>2864</v>
      </c>
      <c r="C9" s="15">
        <v>3255</v>
      </c>
      <c r="D9" s="15">
        <v>10877</v>
      </c>
      <c r="E9" s="15">
        <v>7217</v>
      </c>
      <c r="F9" s="15">
        <v>7011</v>
      </c>
      <c r="G9" s="15">
        <v>4594</v>
      </c>
      <c r="H9" s="15">
        <v>2291</v>
      </c>
      <c r="I9" s="15">
        <v>2809</v>
      </c>
      <c r="J9" s="15">
        <v>2578</v>
      </c>
      <c r="K9" s="15">
        <v>6086</v>
      </c>
      <c r="L9" s="13">
        <f t="shared" si="1"/>
        <v>49582</v>
      </c>
      <c r="M9"/>
    </row>
    <row r="10" spans="1:13" ht="17.25" customHeight="1">
      <c r="A10" s="14" t="s">
        <v>19</v>
      </c>
      <c r="B10" s="15">
        <v>0</v>
      </c>
      <c r="C10" s="15">
        <v>0</v>
      </c>
      <c r="D10" s="15">
        <v>0</v>
      </c>
      <c r="E10" s="15">
        <v>0</v>
      </c>
      <c r="F10" s="15">
        <v>0</v>
      </c>
      <c r="G10" s="15">
        <v>0</v>
      </c>
      <c r="H10" s="15">
        <v>41</v>
      </c>
      <c r="I10" s="15">
        <v>0</v>
      </c>
      <c r="J10" s="15">
        <v>0</v>
      </c>
      <c r="K10" s="15">
        <v>0</v>
      </c>
      <c r="L10" s="13">
        <f t="shared" si="1"/>
        <v>41</v>
      </c>
      <c r="M10"/>
    </row>
    <row r="11" spans="1:13" ht="17.25" customHeight="1">
      <c r="A11" s="12" t="s">
        <v>70</v>
      </c>
      <c r="B11" s="15">
        <v>37809</v>
      </c>
      <c r="C11" s="15">
        <v>52870</v>
      </c>
      <c r="D11" s="15">
        <v>163726</v>
      </c>
      <c r="E11" s="15">
        <v>120518</v>
      </c>
      <c r="F11" s="15">
        <v>137157</v>
      </c>
      <c r="G11" s="15">
        <v>66575</v>
      </c>
      <c r="H11" s="15">
        <v>40467</v>
      </c>
      <c r="I11" s="15">
        <v>66288</v>
      </c>
      <c r="J11" s="15">
        <v>41609</v>
      </c>
      <c r="K11" s="15">
        <v>114069</v>
      </c>
      <c r="L11" s="13">
        <f t="shared" si="1"/>
        <v>841088</v>
      </c>
      <c r="M11" s="60"/>
    </row>
    <row r="12" spans="1:13" ht="17.25" customHeight="1">
      <c r="A12" s="14" t="s">
        <v>83</v>
      </c>
      <c r="B12" s="15">
        <v>4185</v>
      </c>
      <c r="C12" s="15">
        <v>4281</v>
      </c>
      <c r="D12" s="15">
        <v>14004</v>
      </c>
      <c r="E12" s="15">
        <v>11867</v>
      </c>
      <c r="F12" s="15">
        <v>11583</v>
      </c>
      <c r="G12" s="15">
        <v>6346</v>
      </c>
      <c r="H12" s="15">
        <v>3606</v>
      </c>
      <c r="I12" s="15">
        <v>3475</v>
      </c>
      <c r="J12" s="15">
        <v>3020</v>
      </c>
      <c r="K12" s="15">
        <v>6899</v>
      </c>
      <c r="L12" s="13">
        <f t="shared" si="1"/>
        <v>69266</v>
      </c>
      <c r="M12" s="60"/>
    </row>
    <row r="13" spans="1:13" ht="17.25" customHeight="1">
      <c r="A13" s="14" t="s">
        <v>71</v>
      </c>
      <c r="B13" s="15">
        <f>+B11-B12</f>
        <v>33624</v>
      </c>
      <c r="C13" s="15">
        <f aca="true" t="shared" si="3" ref="C13:K13">+C11-C12</f>
        <v>48589</v>
      </c>
      <c r="D13" s="15">
        <f t="shared" si="3"/>
        <v>149722</v>
      </c>
      <c r="E13" s="15">
        <f t="shared" si="3"/>
        <v>108651</v>
      </c>
      <c r="F13" s="15">
        <f t="shared" si="3"/>
        <v>125574</v>
      </c>
      <c r="G13" s="15">
        <f t="shared" si="3"/>
        <v>60229</v>
      </c>
      <c r="H13" s="15">
        <f t="shared" si="3"/>
        <v>36861</v>
      </c>
      <c r="I13" s="15">
        <f t="shared" si="3"/>
        <v>62813</v>
      </c>
      <c r="J13" s="15">
        <f t="shared" si="3"/>
        <v>38589</v>
      </c>
      <c r="K13" s="15">
        <f t="shared" si="3"/>
        <v>107170</v>
      </c>
      <c r="L13" s="13">
        <f t="shared" si="1"/>
        <v>771822</v>
      </c>
      <c r="M13" s="54"/>
    </row>
    <row r="14" spans="1:12" ht="12" customHeight="1">
      <c r="A14" s="16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8"/>
    </row>
    <row r="15" spans="1:13" ht="17.25" customHeight="1">
      <c r="A15" s="19" t="s">
        <v>20</v>
      </c>
      <c r="B15" s="20">
        <v>7.3269</v>
      </c>
      <c r="C15" s="20">
        <v>4.1253</v>
      </c>
      <c r="D15" s="20">
        <v>4.9099</v>
      </c>
      <c r="E15" s="20">
        <v>4.9734</v>
      </c>
      <c r="F15" s="20">
        <v>4.3944</v>
      </c>
      <c r="G15" s="20">
        <v>4.8319</v>
      </c>
      <c r="H15" s="20">
        <v>5.3225</v>
      </c>
      <c r="I15" s="20">
        <v>4.4129</v>
      </c>
      <c r="J15" s="20">
        <v>4.7526</v>
      </c>
      <c r="K15" s="20">
        <v>3.881</v>
      </c>
      <c r="L15" s="18"/>
      <c r="M15"/>
    </row>
    <row r="16" spans="1:13" ht="17.25" customHeight="1">
      <c r="A16" s="19" t="s">
        <v>72</v>
      </c>
      <c r="B16" s="20">
        <v>0</v>
      </c>
      <c r="C16" s="20">
        <v>0</v>
      </c>
      <c r="D16" s="20">
        <v>0</v>
      </c>
      <c r="E16" s="20">
        <v>0</v>
      </c>
      <c r="F16" s="20">
        <v>0</v>
      </c>
      <c r="G16" s="20">
        <v>0</v>
      </c>
      <c r="H16" s="20">
        <v>0</v>
      </c>
      <c r="I16" s="20">
        <v>0</v>
      </c>
      <c r="J16" s="20">
        <v>0</v>
      </c>
      <c r="K16" s="20">
        <v>0</v>
      </c>
      <c r="L16" s="18"/>
      <c r="M16" s="60"/>
    </row>
    <row r="17" spans="1:12" ht="12" customHeight="1">
      <c r="A17" s="16"/>
      <c r="B17" s="17">
        <v>0</v>
      </c>
      <c r="C17" s="17">
        <v>0</v>
      </c>
      <c r="D17" s="21">
        <v>0</v>
      </c>
      <c r="E17" s="21">
        <v>0</v>
      </c>
      <c r="F17" s="21">
        <v>0</v>
      </c>
      <c r="G17" s="21">
        <v>0</v>
      </c>
      <c r="H17" s="21">
        <v>0</v>
      </c>
      <c r="I17" s="21">
        <v>0</v>
      </c>
      <c r="J17" s="21">
        <v>0</v>
      </c>
      <c r="K17" s="21"/>
      <c r="L17" s="18"/>
    </row>
    <row r="18" spans="1:12" ht="13.5" customHeight="1">
      <c r="A18" s="19" t="s">
        <v>21</v>
      </c>
      <c r="B18" s="22">
        <v>1.36258520090748</v>
      </c>
      <c r="C18" s="22">
        <v>1.219520114575992</v>
      </c>
      <c r="D18" s="22">
        <v>1.115139307104196</v>
      </c>
      <c r="E18" s="22">
        <v>1.18628111585858</v>
      </c>
      <c r="F18" s="22">
        <v>1.273716847129661</v>
      </c>
      <c r="G18" s="22">
        <v>1.157139850141063</v>
      </c>
      <c r="H18" s="22">
        <v>1.029153896252942</v>
      </c>
      <c r="I18" s="22">
        <v>1.155662935214849</v>
      </c>
      <c r="J18" s="22">
        <v>1.312738422238703</v>
      </c>
      <c r="K18" s="22">
        <v>1.132601779688872</v>
      </c>
      <c r="L18" s="18"/>
    </row>
    <row r="19" spans="1:12" ht="12" customHeight="1">
      <c r="A19" s="19"/>
      <c r="B19" s="18">
        <v>0</v>
      </c>
      <c r="C19" s="18">
        <v>0</v>
      </c>
      <c r="D19" s="18">
        <v>0</v>
      </c>
      <c r="E19" s="18">
        <v>0</v>
      </c>
      <c r="F19" s="13">
        <v>0</v>
      </c>
      <c r="G19" s="18">
        <v>0</v>
      </c>
      <c r="H19" s="18">
        <v>0</v>
      </c>
      <c r="I19" s="18">
        <v>0</v>
      </c>
      <c r="J19" s="18">
        <v>0</v>
      </c>
      <c r="K19" s="18"/>
      <c r="L19" s="23"/>
    </row>
    <row r="20" spans="1:13" ht="17.25" customHeight="1">
      <c r="A20" s="24" t="s">
        <v>82</v>
      </c>
      <c r="B20" s="25">
        <f>SUM(B21:B30)</f>
        <v>440623.85</v>
      </c>
      <c r="C20" s="25">
        <f aca="true" t="shared" si="4" ref="C20:K20">SUM(C21:C30)</f>
        <v>293344.12999999995</v>
      </c>
      <c r="D20" s="25">
        <f t="shared" si="4"/>
        <v>1007656.51</v>
      </c>
      <c r="E20" s="25">
        <f t="shared" si="4"/>
        <v>788631.14</v>
      </c>
      <c r="F20" s="25">
        <f t="shared" si="4"/>
        <v>848132.2699999999</v>
      </c>
      <c r="G20" s="25">
        <f t="shared" si="4"/>
        <v>417833.03</v>
      </c>
      <c r="H20" s="25">
        <f t="shared" si="4"/>
        <v>247772.09</v>
      </c>
      <c r="I20" s="25">
        <f t="shared" si="4"/>
        <v>364413.13</v>
      </c>
      <c r="J20" s="25">
        <f t="shared" si="4"/>
        <v>290687.8599999999</v>
      </c>
      <c r="K20" s="25">
        <f t="shared" si="4"/>
        <v>551780.6900000001</v>
      </c>
      <c r="L20" s="25">
        <f>SUM(B20:K20)</f>
        <v>5250874.7</v>
      </c>
      <c r="M20"/>
    </row>
    <row r="21" spans="1:13" ht="17.25" customHeight="1">
      <c r="A21" s="26" t="s">
        <v>22</v>
      </c>
      <c r="B21" s="56">
        <f>ROUND((B15+B16)*B7,2)</f>
        <v>298007</v>
      </c>
      <c r="C21" s="56">
        <f aca="true" t="shared" si="5" ref="C21:K21">ROUND((C15+C16)*C7,2)</f>
        <v>231532.46</v>
      </c>
      <c r="D21" s="56">
        <f t="shared" si="5"/>
        <v>857283.27</v>
      </c>
      <c r="E21" s="56">
        <f t="shared" si="5"/>
        <v>635277.25</v>
      </c>
      <c r="F21" s="56">
        <f t="shared" si="5"/>
        <v>633531.86</v>
      </c>
      <c r="G21" s="56">
        <f t="shared" si="5"/>
        <v>343881.49</v>
      </c>
      <c r="H21" s="56">
        <f t="shared" si="5"/>
        <v>227797.68</v>
      </c>
      <c r="I21" s="56">
        <f t="shared" si="5"/>
        <v>304918.15</v>
      </c>
      <c r="J21" s="56">
        <f t="shared" si="5"/>
        <v>210003.14</v>
      </c>
      <c r="K21" s="56">
        <f t="shared" si="5"/>
        <v>466321.56</v>
      </c>
      <c r="L21" s="33">
        <f aca="true" t="shared" si="6" ref="L21:L28">SUM(B21:K21)</f>
        <v>4208553.86</v>
      </c>
      <c r="M21"/>
    </row>
    <row r="22" spans="1:13" ht="17.25" customHeight="1">
      <c r="A22" s="27" t="s">
        <v>23</v>
      </c>
      <c r="B22" s="33">
        <f aca="true" t="shared" si="7" ref="B22:K22">IF(B18&lt;&gt;0,ROUND((B18-1)*B21,2),0)</f>
        <v>108052.93</v>
      </c>
      <c r="C22" s="33">
        <f t="shared" si="7"/>
        <v>50826.03</v>
      </c>
      <c r="D22" s="33">
        <f t="shared" si="7"/>
        <v>98707</v>
      </c>
      <c r="E22" s="33">
        <f t="shared" si="7"/>
        <v>118340.16</v>
      </c>
      <c r="F22" s="33">
        <f t="shared" si="7"/>
        <v>173408.34</v>
      </c>
      <c r="G22" s="33">
        <f t="shared" si="7"/>
        <v>54037.49</v>
      </c>
      <c r="H22" s="33">
        <f t="shared" si="7"/>
        <v>6641.19</v>
      </c>
      <c r="I22" s="33">
        <f t="shared" si="7"/>
        <v>47464.45</v>
      </c>
      <c r="J22" s="33">
        <f t="shared" si="7"/>
        <v>65676.05</v>
      </c>
      <c r="K22" s="33">
        <f t="shared" si="7"/>
        <v>61835.07</v>
      </c>
      <c r="L22" s="33">
        <f t="shared" si="6"/>
        <v>784988.7099999998</v>
      </c>
      <c r="M22"/>
    </row>
    <row r="23" spans="1:13" ht="17.25" customHeight="1">
      <c r="A23" s="27" t="s">
        <v>24</v>
      </c>
      <c r="B23" s="33">
        <v>566.81</v>
      </c>
      <c r="C23" s="33">
        <v>8453.94</v>
      </c>
      <c r="D23" s="33">
        <v>45550.52</v>
      </c>
      <c r="E23" s="33">
        <v>29480.9</v>
      </c>
      <c r="F23" s="33">
        <v>35495.38</v>
      </c>
      <c r="G23" s="33">
        <v>18797.56</v>
      </c>
      <c r="H23" s="33">
        <v>10878.23</v>
      </c>
      <c r="I23" s="33">
        <v>9340.94</v>
      </c>
      <c r="J23" s="33">
        <v>10567.42</v>
      </c>
      <c r="K23" s="33">
        <v>18648.39</v>
      </c>
      <c r="L23" s="33">
        <f t="shared" si="6"/>
        <v>187780.09000000003</v>
      </c>
      <c r="M23"/>
    </row>
    <row r="24" spans="1:13" ht="17.25" customHeight="1">
      <c r="A24" s="27" t="s">
        <v>25</v>
      </c>
      <c r="B24" s="33">
        <v>1770.05</v>
      </c>
      <c r="C24" s="29">
        <v>1770.05</v>
      </c>
      <c r="D24" s="29">
        <v>3540.1</v>
      </c>
      <c r="E24" s="29">
        <v>3540.1</v>
      </c>
      <c r="F24" s="33">
        <v>3540.1</v>
      </c>
      <c r="G24" s="29">
        <v>0</v>
      </c>
      <c r="H24" s="33">
        <v>1770.05</v>
      </c>
      <c r="I24" s="29">
        <v>1770.05</v>
      </c>
      <c r="J24" s="29">
        <v>3540.1</v>
      </c>
      <c r="K24" s="29">
        <v>3540.1</v>
      </c>
      <c r="L24" s="33">
        <f t="shared" si="6"/>
        <v>24780.699999999997</v>
      </c>
      <c r="M24"/>
    </row>
    <row r="25" spans="1:13" ht="17.25" customHeight="1">
      <c r="A25" s="27" t="s">
        <v>26</v>
      </c>
      <c r="B25" s="33">
        <v>0</v>
      </c>
      <c r="C25" s="33">
        <v>0</v>
      </c>
      <c r="D25" s="33">
        <v>0</v>
      </c>
      <c r="E25" s="33">
        <v>0</v>
      </c>
      <c r="F25" s="33">
        <v>0</v>
      </c>
      <c r="G25" s="33">
        <v>0</v>
      </c>
      <c r="H25" s="33">
        <v>0</v>
      </c>
      <c r="I25" s="33">
        <v>0</v>
      </c>
      <c r="J25" s="33">
        <v>0</v>
      </c>
      <c r="K25" s="33">
        <v>0</v>
      </c>
      <c r="L25" s="33">
        <f t="shared" si="6"/>
        <v>0</v>
      </c>
      <c r="M25"/>
    </row>
    <row r="26" spans="1:13" ht="17.25" customHeight="1">
      <c r="A26" s="27" t="s">
        <v>73</v>
      </c>
      <c r="B26" s="33">
        <v>609.95</v>
      </c>
      <c r="C26" s="33">
        <v>405.72</v>
      </c>
      <c r="D26" s="33">
        <v>1394.16</v>
      </c>
      <c r="E26" s="33">
        <v>1089.19</v>
      </c>
      <c r="F26" s="33">
        <v>1173.6</v>
      </c>
      <c r="G26" s="33">
        <v>577.27</v>
      </c>
      <c r="H26" s="33">
        <v>343.1</v>
      </c>
      <c r="I26" s="33">
        <v>503.75</v>
      </c>
      <c r="J26" s="33">
        <v>403</v>
      </c>
      <c r="K26" s="33">
        <v>762.43</v>
      </c>
      <c r="L26" s="33">
        <f t="shared" si="6"/>
        <v>7262.17</v>
      </c>
      <c r="M26" s="60"/>
    </row>
    <row r="27" spans="1:13" ht="17.25" customHeight="1">
      <c r="A27" s="27" t="s">
        <v>74</v>
      </c>
      <c r="B27" s="33">
        <v>326.6</v>
      </c>
      <c r="C27" s="33">
        <v>247.21</v>
      </c>
      <c r="D27" s="33">
        <v>805.7</v>
      </c>
      <c r="E27" s="33">
        <v>616.16</v>
      </c>
      <c r="F27" s="33">
        <v>672.08</v>
      </c>
      <c r="G27" s="33">
        <v>375.82</v>
      </c>
      <c r="H27" s="33">
        <v>233.12</v>
      </c>
      <c r="I27" s="33">
        <v>283.54</v>
      </c>
      <c r="J27" s="33">
        <v>341.74</v>
      </c>
      <c r="K27" s="33">
        <v>460.78</v>
      </c>
      <c r="L27" s="33">
        <f t="shared" si="6"/>
        <v>4362.75</v>
      </c>
      <c r="M27" s="60"/>
    </row>
    <row r="28" spans="1:13" ht="17.25" customHeight="1">
      <c r="A28" s="27" t="s">
        <v>75</v>
      </c>
      <c r="B28" s="33">
        <v>146.87</v>
      </c>
      <c r="C28" s="33">
        <v>108.72</v>
      </c>
      <c r="D28" s="33">
        <v>375.76</v>
      </c>
      <c r="E28" s="33">
        <v>287.38</v>
      </c>
      <c r="F28" s="33">
        <v>310.91</v>
      </c>
      <c r="G28" s="33">
        <v>163.4</v>
      </c>
      <c r="H28" s="33">
        <v>108.72</v>
      </c>
      <c r="I28" s="33">
        <v>132.25</v>
      </c>
      <c r="J28" s="33">
        <v>156.41</v>
      </c>
      <c r="K28" s="33">
        <v>212.36</v>
      </c>
      <c r="L28" s="33">
        <f t="shared" si="6"/>
        <v>2002.7800000000002</v>
      </c>
      <c r="M28" s="60"/>
    </row>
    <row r="29" spans="1:13" ht="17.25" customHeight="1">
      <c r="A29" s="27" t="s">
        <v>85</v>
      </c>
      <c r="B29" s="33">
        <v>31143.64</v>
      </c>
      <c r="C29" s="33">
        <v>0</v>
      </c>
      <c r="D29" s="33">
        <v>0</v>
      </c>
      <c r="E29" s="33">
        <v>0</v>
      </c>
      <c r="F29" s="33">
        <v>0</v>
      </c>
      <c r="G29" s="33">
        <v>0</v>
      </c>
      <c r="H29" s="33">
        <v>0</v>
      </c>
      <c r="I29" s="33">
        <v>0</v>
      </c>
      <c r="J29" s="33">
        <v>0</v>
      </c>
      <c r="K29" s="33">
        <v>0</v>
      </c>
      <c r="L29" s="33">
        <v>31143.64</v>
      </c>
      <c r="M29" s="60"/>
    </row>
    <row r="30" spans="1:12" ht="12" customHeight="1">
      <c r="A30" s="31"/>
      <c r="B30" s="32">
        <v>0</v>
      </c>
      <c r="C30" s="32">
        <v>0</v>
      </c>
      <c r="D30" s="32">
        <v>0</v>
      </c>
      <c r="E30" s="32">
        <v>0</v>
      </c>
      <c r="F30" s="32">
        <v>0</v>
      </c>
      <c r="G30" s="32">
        <v>0</v>
      </c>
      <c r="H30" s="32">
        <v>0</v>
      </c>
      <c r="I30" s="32">
        <v>0</v>
      </c>
      <c r="J30" s="32">
        <v>0</v>
      </c>
      <c r="K30" s="32"/>
      <c r="L30" s="32"/>
    </row>
    <row r="31" spans="1:12" ht="12" customHeight="1">
      <c r="A31" s="27"/>
      <c r="B31" s="18">
        <v>0</v>
      </c>
      <c r="C31" s="18">
        <v>0</v>
      </c>
      <c r="D31" s="18">
        <v>0</v>
      </c>
      <c r="E31" s="18">
        <v>0</v>
      </c>
      <c r="F31" s="18">
        <v>0</v>
      </c>
      <c r="G31" s="18">
        <v>0</v>
      </c>
      <c r="H31" s="18">
        <v>0</v>
      </c>
      <c r="I31" s="18">
        <v>0</v>
      </c>
      <c r="J31" s="18">
        <v>0</v>
      </c>
      <c r="K31" s="18"/>
      <c r="L31" s="18"/>
    </row>
    <row r="32" spans="1:13" ht="18.75" customHeight="1">
      <c r="A32" s="19" t="s">
        <v>27</v>
      </c>
      <c r="B32" s="33">
        <f aca="true" t="shared" si="8" ref="B32:K32">+B33+B38+B51</f>
        <v>-119472.19</v>
      </c>
      <c r="C32" s="33">
        <f t="shared" si="8"/>
        <v>-14322</v>
      </c>
      <c r="D32" s="33">
        <f t="shared" si="8"/>
        <v>-47858.8</v>
      </c>
      <c r="E32" s="33">
        <f t="shared" si="8"/>
        <v>-793522.92</v>
      </c>
      <c r="F32" s="33">
        <f t="shared" si="8"/>
        <v>-872848.4</v>
      </c>
      <c r="G32" s="33">
        <f t="shared" si="8"/>
        <v>-20213.6</v>
      </c>
      <c r="H32" s="33">
        <f t="shared" si="8"/>
        <v>-10080.4</v>
      </c>
      <c r="I32" s="33">
        <f t="shared" si="8"/>
        <v>-327359.6</v>
      </c>
      <c r="J32" s="33">
        <f t="shared" si="8"/>
        <v>-11343.2</v>
      </c>
      <c r="K32" s="33">
        <f t="shared" si="8"/>
        <v>-26778.4</v>
      </c>
      <c r="L32" s="33">
        <f aca="true" t="shared" si="9" ref="L32:L39">SUM(B32:K32)</f>
        <v>-2243799.5100000002</v>
      </c>
      <c r="M32"/>
    </row>
    <row r="33" spans="1:13" ht="18.75" customHeight="1">
      <c r="A33" s="27" t="s">
        <v>28</v>
      </c>
      <c r="B33" s="33">
        <f>B34+B35+B36+B37</f>
        <v>-12601.6</v>
      </c>
      <c r="C33" s="33">
        <f aca="true" t="shared" si="10" ref="C33:K33">C34+C35+C36+C37</f>
        <v>-14322</v>
      </c>
      <c r="D33" s="33">
        <f t="shared" si="10"/>
        <v>-47858.8</v>
      </c>
      <c r="E33" s="33">
        <f t="shared" si="10"/>
        <v>-31754.8</v>
      </c>
      <c r="F33" s="33">
        <f t="shared" si="10"/>
        <v>-30848.4</v>
      </c>
      <c r="G33" s="33">
        <f t="shared" si="10"/>
        <v>-20213.6</v>
      </c>
      <c r="H33" s="33">
        <f t="shared" si="10"/>
        <v>-10080.4</v>
      </c>
      <c r="I33" s="33">
        <f t="shared" si="10"/>
        <v>-12359.6</v>
      </c>
      <c r="J33" s="33">
        <f t="shared" si="10"/>
        <v>-11343.2</v>
      </c>
      <c r="K33" s="33">
        <f t="shared" si="10"/>
        <v>-26778.4</v>
      </c>
      <c r="L33" s="33">
        <f t="shared" si="9"/>
        <v>-218160.80000000002</v>
      </c>
      <c r="M33"/>
    </row>
    <row r="34" spans="1:13" s="36" customFormat="1" ht="18.75" customHeight="1">
      <c r="A34" s="34" t="s">
        <v>52</v>
      </c>
      <c r="B34" s="33">
        <f aca="true" t="shared" si="11" ref="B34:K34">-ROUND((B9)*$E$3,2)</f>
        <v>-12601.6</v>
      </c>
      <c r="C34" s="33">
        <f t="shared" si="11"/>
        <v>-14322</v>
      </c>
      <c r="D34" s="33">
        <f t="shared" si="11"/>
        <v>-47858.8</v>
      </c>
      <c r="E34" s="33">
        <f t="shared" si="11"/>
        <v>-31754.8</v>
      </c>
      <c r="F34" s="33">
        <f t="shared" si="11"/>
        <v>-30848.4</v>
      </c>
      <c r="G34" s="33">
        <f t="shared" si="11"/>
        <v>-20213.6</v>
      </c>
      <c r="H34" s="33">
        <f t="shared" si="11"/>
        <v>-10080.4</v>
      </c>
      <c r="I34" s="33">
        <f t="shared" si="11"/>
        <v>-12359.6</v>
      </c>
      <c r="J34" s="33">
        <f t="shared" si="11"/>
        <v>-11343.2</v>
      </c>
      <c r="K34" s="33">
        <f t="shared" si="11"/>
        <v>-26778.4</v>
      </c>
      <c r="L34" s="33">
        <f t="shared" si="9"/>
        <v>-218160.80000000002</v>
      </c>
      <c r="M34" s="35"/>
    </row>
    <row r="35" spans="1:13" ht="18.75" customHeight="1">
      <c r="A35" s="37" t="s">
        <v>29</v>
      </c>
      <c r="B35" s="28">
        <v>0</v>
      </c>
      <c r="C35" s="28">
        <v>0</v>
      </c>
      <c r="D35" s="28">
        <v>0</v>
      </c>
      <c r="E35" s="17">
        <v>0</v>
      </c>
      <c r="F35" s="17">
        <v>0</v>
      </c>
      <c r="G35" s="17">
        <v>0</v>
      </c>
      <c r="H35" s="17">
        <v>0</v>
      </c>
      <c r="I35" s="17">
        <v>0</v>
      </c>
      <c r="J35" s="17">
        <v>0</v>
      </c>
      <c r="K35" s="17">
        <v>0</v>
      </c>
      <c r="L35" s="28">
        <f t="shared" si="9"/>
        <v>0</v>
      </c>
      <c r="M35"/>
    </row>
    <row r="36" spans="1:13" ht="18.75" customHeight="1">
      <c r="A36" s="37" t="s">
        <v>30</v>
      </c>
      <c r="B36" s="28">
        <v>0</v>
      </c>
      <c r="C36" s="28">
        <v>0</v>
      </c>
      <c r="D36" s="28">
        <v>0</v>
      </c>
      <c r="E36" s="17">
        <v>0</v>
      </c>
      <c r="F36" s="17">
        <v>0</v>
      </c>
      <c r="G36" s="17">
        <v>0</v>
      </c>
      <c r="H36" s="17">
        <v>0</v>
      </c>
      <c r="I36" s="33">
        <v>0</v>
      </c>
      <c r="J36" s="17">
        <v>0</v>
      </c>
      <c r="K36" s="17">
        <v>0</v>
      </c>
      <c r="L36" s="33">
        <f t="shared" si="9"/>
        <v>0</v>
      </c>
      <c r="M36"/>
    </row>
    <row r="37" spans="1:13" ht="18.75" customHeight="1">
      <c r="A37" s="37" t="s">
        <v>31</v>
      </c>
      <c r="B37" s="28">
        <v>0</v>
      </c>
      <c r="C37" s="28">
        <v>0</v>
      </c>
      <c r="D37" s="28">
        <v>0</v>
      </c>
      <c r="E37" s="17">
        <v>0</v>
      </c>
      <c r="F37" s="17">
        <v>0</v>
      </c>
      <c r="G37" s="17">
        <v>0</v>
      </c>
      <c r="H37" s="17">
        <v>0</v>
      </c>
      <c r="I37" s="33">
        <v>0</v>
      </c>
      <c r="J37" s="17">
        <v>0</v>
      </c>
      <c r="K37" s="17">
        <v>0</v>
      </c>
      <c r="L37" s="33">
        <f t="shared" si="9"/>
        <v>0</v>
      </c>
      <c r="M37"/>
    </row>
    <row r="38" spans="1:13" s="36" customFormat="1" ht="18.75" customHeight="1">
      <c r="A38" s="27" t="s">
        <v>32</v>
      </c>
      <c r="B38" s="38">
        <f>SUM(B39:B50)</f>
        <v>-106870.59</v>
      </c>
      <c r="C38" s="38">
        <f aca="true" t="shared" si="12" ref="C38:K38">SUM(C39:C50)</f>
        <v>0</v>
      </c>
      <c r="D38" s="38">
        <f t="shared" si="12"/>
        <v>0</v>
      </c>
      <c r="E38" s="38">
        <f t="shared" si="12"/>
        <v>-761768.12</v>
      </c>
      <c r="F38" s="38">
        <f t="shared" si="12"/>
        <v>-842000</v>
      </c>
      <c r="G38" s="38">
        <f t="shared" si="12"/>
        <v>0</v>
      </c>
      <c r="H38" s="38">
        <f t="shared" si="12"/>
        <v>0</v>
      </c>
      <c r="I38" s="38">
        <f t="shared" si="12"/>
        <v>-315000</v>
      </c>
      <c r="J38" s="38">
        <f t="shared" si="12"/>
        <v>0</v>
      </c>
      <c r="K38" s="38">
        <f t="shared" si="12"/>
        <v>0</v>
      </c>
      <c r="L38" s="33">
        <f t="shared" si="9"/>
        <v>-2025638.71</v>
      </c>
      <c r="M38"/>
    </row>
    <row r="39" spans="1:13" ht="18.75" customHeight="1">
      <c r="A39" s="37" t="s">
        <v>33</v>
      </c>
      <c r="B39" s="38">
        <v>-81580.70999999999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 s="33">
        <f t="shared" si="9"/>
        <v>-81580.70999999999</v>
      </c>
      <c r="M39"/>
    </row>
    <row r="40" spans="1:13" ht="18.75" customHeight="1">
      <c r="A40" s="37" t="s">
        <v>34</v>
      </c>
      <c r="B40" s="33">
        <v>-25289.88</v>
      </c>
      <c r="C40" s="17">
        <v>0</v>
      </c>
      <c r="D40" s="17">
        <v>0</v>
      </c>
      <c r="E40" s="33">
        <v>-5768.12</v>
      </c>
      <c r="F40" s="28">
        <v>0</v>
      </c>
      <c r="G40" s="28">
        <v>0</v>
      </c>
      <c r="H40" s="33">
        <v>0</v>
      </c>
      <c r="I40" s="17">
        <v>0</v>
      </c>
      <c r="J40" s="28">
        <v>0</v>
      </c>
      <c r="K40" s="17">
        <v>0</v>
      </c>
      <c r="L40" s="33">
        <f>SUM(B40:K40)</f>
        <v>-31058</v>
      </c>
      <c r="M40"/>
    </row>
    <row r="41" spans="1:13" ht="18.75" customHeight="1">
      <c r="A41" s="37" t="s">
        <v>35</v>
      </c>
      <c r="B41" s="33">
        <v>0</v>
      </c>
      <c r="C41" s="17">
        <v>0</v>
      </c>
      <c r="D41" s="17">
        <v>0</v>
      </c>
      <c r="E41" s="17">
        <v>0</v>
      </c>
      <c r="F41" s="28">
        <v>0</v>
      </c>
      <c r="G41" s="17">
        <v>0</v>
      </c>
      <c r="H41" s="17">
        <v>0</v>
      </c>
      <c r="I41" s="17">
        <v>0</v>
      </c>
      <c r="J41" s="17">
        <v>0</v>
      </c>
      <c r="K41" s="17">
        <v>0</v>
      </c>
      <c r="L41" s="33">
        <f>SUM(B41:K41)</f>
        <v>0</v>
      </c>
      <c r="M41"/>
    </row>
    <row r="42" spans="1:13" ht="18.75" customHeight="1">
      <c r="A42" s="37" t="s">
        <v>36</v>
      </c>
      <c r="B42" s="17">
        <v>0</v>
      </c>
      <c r="C42" s="17">
        <v>0</v>
      </c>
      <c r="D42" s="17">
        <v>0</v>
      </c>
      <c r="E42" s="17">
        <v>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v>0</v>
      </c>
      <c r="L42" s="30">
        <f aca="true" t="shared" si="13" ref="L42:L49">SUM(B42:K42)</f>
        <v>0</v>
      </c>
      <c r="M42"/>
    </row>
    <row r="43" spans="1:13" ht="18.75" customHeight="1">
      <c r="A43" s="37" t="s">
        <v>37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v>0</v>
      </c>
      <c r="L43" s="30">
        <f t="shared" si="13"/>
        <v>0</v>
      </c>
      <c r="M43"/>
    </row>
    <row r="44" spans="1:13" ht="18.75" customHeight="1">
      <c r="A44" s="37" t="s">
        <v>38</v>
      </c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>
        <v>0</v>
      </c>
      <c r="L44" s="30">
        <f t="shared" si="13"/>
        <v>0</v>
      </c>
      <c r="M44"/>
    </row>
    <row r="45" spans="1:13" ht="18.75" customHeight="1">
      <c r="A45" s="37" t="s">
        <v>39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17">
        <v>0</v>
      </c>
      <c r="J45" s="17">
        <v>0</v>
      </c>
      <c r="K45" s="17">
        <v>0</v>
      </c>
      <c r="L45" s="30">
        <f t="shared" si="13"/>
        <v>0</v>
      </c>
      <c r="M45"/>
    </row>
    <row r="46" spans="1:13" ht="18.75" customHeight="1">
      <c r="A46" s="37" t="s">
        <v>40</v>
      </c>
      <c r="B46" s="17">
        <v>0</v>
      </c>
      <c r="C46" s="17">
        <v>0</v>
      </c>
      <c r="D46" s="17">
        <v>0</v>
      </c>
      <c r="E46" s="17">
        <v>0</v>
      </c>
      <c r="F46" s="17">
        <v>0</v>
      </c>
      <c r="G46" s="17">
        <v>0</v>
      </c>
      <c r="H46" s="17">
        <v>0</v>
      </c>
      <c r="I46" s="17">
        <v>0</v>
      </c>
      <c r="J46" s="17">
        <v>0</v>
      </c>
      <c r="K46" s="17">
        <v>0</v>
      </c>
      <c r="L46" s="30">
        <f t="shared" si="13"/>
        <v>0</v>
      </c>
      <c r="M46"/>
    </row>
    <row r="47" spans="1:12" ht="18.75" customHeight="1">
      <c r="A47" s="37" t="s">
        <v>67</v>
      </c>
      <c r="B47" s="17">
        <v>0</v>
      </c>
      <c r="C47" s="17">
        <v>0</v>
      </c>
      <c r="D47" s="17">
        <v>0</v>
      </c>
      <c r="E47" s="17">
        <v>0</v>
      </c>
      <c r="F47" s="17">
        <v>0</v>
      </c>
      <c r="G47" s="17">
        <v>0</v>
      </c>
      <c r="H47" s="17">
        <v>0</v>
      </c>
      <c r="I47" s="17">
        <v>0</v>
      </c>
      <c r="J47" s="17">
        <v>0</v>
      </c>
      <c r="K47" s="17">
        <v>0</v>
      </c>
      <c r="L47" s="17">
        <f>SUM(B47:K47)</f>
        <v>0</v>
      </c>
    </row>
    <row r="48" spans="1:12" ht="18.75" customHeight="1">
      <c r="A48" s="37" t="s">
        <v>68</v>
      </c>
      <c r="B48" s="17">
        <v>0</v>
      </c>
      <c r="C48" s="17">
        <v>0</v>
      </c>
      <c r="D48" s="17">
        <v>0</v>
      </c>
      <c r="E48" s="17">
        <v>-756000</v>
      </c>
      <c r="F48" s="17">
        <v>-842000</v>
      </c>
      <c r="G48" s="17">
        <v>0</v>
      </c>
      <c r="H48" s="17">
        <v>0</v>
      </c>
      <c r="I48" s="17">
        <v>-315000</v>
      </c>
      <c r="J48" s="17">
        <v>0</v>
      </c>
      <c r="K48" s="17">
        <v>0</v>
      </c>
      <c r="L48" s="17">
        <f>SUM(B48:K48)</f>
        <v>-1913000</v>
      </c>
    </row>
    <row r="49" spans="1:12" ht="18.75" customHeight="1">
      <c r="A49" s="37" t="s">
        <v>69</v>
      </c>
      <c r="B49" s="17">
        <v>0</v>
      </c>
      <c r="C49" s="17">
        <v>0</v>
      </c>
      <c r="D49" s="17">
        <v>0</v>
      </c>
      <c r="E49" s="17">
        <v>0</v>
      </c>
      <c r="F49" s="17">
        <v>0</v>
      </c>
      <c r="G49" s="17">
        <v>0</v>
      </c>
      <c r="H49" s="17">
        <v>0</v>
      </c>
      <c r="I49" s="17">
        <v>0</v>
      </c>
      <c r="J49" s="17">
        <v>0</v>
      </c>
      <c r="K49" s="17">
        <v>0</v>
      </c>
      <c r="L49" s="30">
        <f t="shared" si="13"/>
        <v>0</v>
      </c>
    </row>
    <row r="50" spans="1:13" ht="12" customHeight="1">
      <c r="A50" s="14"/>
      <c r="B50" s="17">
        <v>0</v>
      </c>
      <c r="C50" s="17">
        <v>0</v>
      </c>
      <c r="D50" s="17">
        <v>0</v>
      </c>
      <c r="E50" s="17">
        <v>0</v>
      </c>
      <c r="F50" s="17">
        <v>0</v>
      </c>
      <c r="G50" s="17">
        <v>0</v>
      </c>
      <c r="H50" s="17">
        <v>0</v>
      </c>
      <c r="I50" s="17">
        <v>0</v>
      </c>
      <c r="J50" s="17">
        <v>0</v>
      </c>
      <c r="K50" s="17">
        <v>0</v>
      </c>
      <c r="L50" s="18"/>
      <c r="M50" s="39"/>
    </row>
    <row r="51" spans="1:13" ht="18.75" customHeight="1">
      <c r="A51" s="27" t="s">
        <v>41</v>
      </c>
      <c r="B51" s="17">
        <v>0</v>
      </c>
      <c r="C51" s="17">
        <v>0</v>
      </c>
      <c r="D51" s="17">
        <v>0</v>
      </c>
      <c r="E51" s="17">
        <v>0</v>
      </c>
      <c r="F51" s="17">
        <v>0</v>
      </c>
      <c r="G51" s="17">
        <v>0</v>
      </c>
      <c r="H51" s="17">
        <v>0</v>
      </c>
      <c r="I51" s="17">
        <v>0</v>
      </c>
      <c r="J51" s="17">
        <v>0</v>
      </c>
      <c r="K51" s="17">
        <v>0</v>
      </c>
      <c r="L51" s="33">
        <f aca="true" t="shared" si="14" ref="L51:L56">SUM(B51:K51)</f>
        <v>0</v>
      </c>
      <c r="M51"/>
    </row>
    <row r="52" spans="1:13" ht="18.75" customHeight="1">
      <c r="A52" s="27" t="s">
        <v>76</v>
      </c>
      <c r="B52" s="17">
        <f>+B53+B54</f>
        <v>0</v>
      </c>
      <c r="C52" s="17">
        <f aca="true" t="shared" si="15" ref="C52:K52">+C53+C54</f>
        <v>0</v>
      </c>
      <c r="D52" s="17">
        <f t="shared" si="15"/>
        <v>0</v>
      </c>
      <c r="E52" s="17">
        <f t="shared" si="15"/>
        <v>0</v>
      </c>
      <c r="F52" s="17">
        <f t="shared" si="15"/>
        <v>0</v>
      </c>
      <c r="G52" s="17">
        <f t="shared" si="15"/>
        <v>0</v>
      </c>
      <c r="H52" s="17">
        <f t="shared" si="15"/>
        <v>0</v>
      </c>
      <c r="I52" s="17">
        <f t="shared" si="15"/>
        <v>0</v>
      </c>
      <c r="J52" s="17">
        <f t="shared" si="15"/>
        <v>0</v>
      </c>
      <c r="K52" s="17">
        <f t="shared" si="15"/>
        <v>0</v>
      </c>
      <c r="L52" s="33">
        <f t="shared" si="14"/>
        <v>0</v>
      </c>
      <c r="M52" s="57"/>
    </row>
    <row r="53" spans="1:13" ht="18.75" customHeight="1">
      <c r="A53" s="37" t="s">
        <v>77</v>
      </c>
      <c r="B53" s="33">
        <v>0</v>
      </c>
      <c r="C53" s="33">
        <v>0</v>
      </c>
      <c r="D53" s="33">
        <v>0</v>
      </c>
      <c r="E53" s="33">
        <v>0</v>
      </c>
      <c r="F53" s="33">
        <v>0</v>
      </c>
      <c r="G53" s="33">
        <v>0</v>
      </c>
      <c r="H53" s="33">
        <v>0</v>
      </c>
      <c r="I53" s="33">
        <v>0</v>
      </c>
      <c r="J53" s="33">
        <v>0</v>
      </c>
      <c r="K53" s="33">
        <v>0</v>
      </c>
      <c r="L53" s="33">
        <f t="shared" si="14"/>
        <v>0</v>
      </c>
      <c r="M53" s="57"/>
    </row>
    <row r="54" spans="1:13" ht="18.75" customHeight="1">
      <c r="A54" s="37" t="s">
        <v>78</v>
      </c>
      <c r="B54" s="33">
        <v>0</v>
      </c>
      <c r="C54" s="33">
        <v>0</v>
      </c>
      <c r="D54" s="33">
        <v>0</v>
      </c>
      <c r="E54" s="33">
        <v>0</v>
      </c>
      <c r="F54" s="33">
        <v>0</v>
      </c>
      <c r="G54" s="33">
        <v>0</v>
      </c>
      <c r="H54" s="33">
        <v>0</v>
      </c>
      <c r="I54" s="33">
        <v>0</v>
      </c>
      <c r="J54" s="33">
        <v>0</v>
      </c>
      <c r="K54" s="33">
        <v>0</v>
      </c>
      <c r="L54" s="33">
        <f t="shared" si="14"/>
        <v>0</v>
      </c>
      <c r="M54" s="60"/>
    </row>
    <row r="55" spans="1:13" ht="12" customHeight="1">
      <c r="A55" s="27"/>
      <c r="B55" s="23">
        <v>0</v>
      </c>
      <c r="C55" s="23">
        <v>0</v>
      </c>
      <c r="D55" s="23">
        <v>0</v>
      </c>
      <c r="E55" s="23">
        <v>0</v>
      </c>
      <c r="F55" s="23">
        <v>0</v>
      </c>
      <c r="G55" s="23">
        <v>0</v>
      </c>
      <c r="H55" s="23">
        <v>0</v>
      </c>
      <c r="I55" s="23">
        <v>0</v>
      </c>
      <c r="J55" s="23">
        <v>0</v>
      </c>
      <c r="K55" s="23">
        <v>0</v>
      </c>
      <c r="L55" s="30">
        <f t="shared" si="14"/>
        <v>0</v>
      </c>
      <c r="M55" s="40"/>
    </row>
    <row r="56" spans="1:13" ht="18.75" customHeight="1">
      <c r="A56" s="19" t="s">
        <v>42</v>
      </c>
      <c r="B56" s="41">
        <f aca="true" t="shared" si="16" ref="B56:K56">IF(B20+B32+B45+B57&lt;0,0,B20+B32+B57)</f>
        <v>321151.66</v>
      </c>
      <c r="C56" s="41">
        <f t="shared" si="16"/>
        <v>279022.12999999995</v>
      </c>
      <c r="D56" s="41">
        <f t="shared" si="16"/>
        <v>959797.71</v>
      </c>
      <c r="E56" s="41">
        <f t="shared" si="16"/>
        <v>0</v>
      </c>
      <c r="F56" s="41">
        <f t="shared" si="16"/>
        <v>0</v>
      </c>
      <c r="G56" s="41">
        <f t="shared" si="16"/>
        <v>397619.43000000005</v>
      </c>
      <c r="H56" s="41">
        <f t="shared" si="16"/>
        <v>237691.69</v>
      </c>
      <c r="I56" s="41">
        <f t="shared" si="16"/>
        <v>37053.53000000003</v>
      </c>
      <c r="J56" s="41">
        <f t="shared" si="16"/>
        <v>279344.6599999999</v>
      </c>
      <c r="K56" s="41">
        <f t="shared" si="16"/>
        <v>525002.29</v>
      </c>
      <c r="L56" s="42">
        <f t="shared" si="14"/>
        <v>3036683.1000000006</v>
      </c>
      <c r="M56" s="55"/>
    </row>
    <row r="57" spans="1:13" ht="18.75" customHeight="1">
      <c r="A57" s="27" t="s">
        <v>43</v>
      </c>
      <c r="B57" s="18">
        <v>0</v>
      </c>
      <c r="C57" s="18">
        <v>0</v>
      </c>
      <c r="D57" s="18">
        <v>0</v>
      </c>
      <c r="E57" s="18">
        <v>0</v>
      </c>
      <c r="F57" s="18">
        <v>0</v>
      </c>
      <c r="G57" s="18">
        <v>0</v>
      </c>
      <c r="H57" s="18">
        <v>0</v>
      </c>
      <c r="I57" s="18">
        <v>0</v>
      </c>
      <c r="J57" s="18">
        <v>0</v>
      </c>
      <c r="K57" s="18">
        <v>0</v>
      </c>
      <c r="L57" s="17">
        <f>SUM(C57:K57)</f>
        <v>0</v>
      </c>
      <c r="M57"/>
    </row>
    <row r="58" spans="1:13" ht="18.75" customHeight="1">
      <c r="A58" s="27" t="s">
        <v>44</v>
      </c>
      <c r="B58" s="33">
        <f aca="true" t="shared" si="17" ref="B58:K58">IF(B20+B32+B45+B57&gt;0,0,B20+B32+B57)</f>
        <v>0</v>
      </c>
      <c r="C58" s="33">
        <f t="shared" si="17"/>
        <v>0</v>
      </c>
      <c r="D58" s="33">
        <f t="shared" si="17"/>
        <v>0</v>
      </c>
      <c r="E58" s="33">
        <f t="shared" si="17"/>
        <v>-4891.780000000028</v>
      </c>
      <c r="F58" s="33">
        <f t="shared" si="17"/>
        <v>-24716.13000000012</v>
      </c>
      <c r="G58" s="33">
        <f t="shared" si="17"/>
        <v>0</v>
      </c>
      <c r="H58" s="33">
        <f t="shared" si="17"/>
        <v>0</v>
      </c>
      <c r="I58" s="33">
        <f t="shared" si="17"/>
        <v>0</v>
      </c>
      <c r="J58" s="33">
        <f t="shared" si="17"/>
        <v>0</v>
      </c>
      <c r="K58" s="33">
        <f t="shared" si="17"/>
        <v>0</v>
      </c>
      <c r="L58" s="17">
        <f>SUM(C58:K58)</f>
        <v>-29607.91000000015</v>
      </c>
      <c r="M58"/>
    </row>
    <row r="59" spans="1:12" ht="12" customHeight="1">
      <c r="A59" s="19"/>
      <c r="B59" s="23">
        <v>0</v>
      </c>
      <c r="C59" s="23">
        <v>0</v>
      </c>
      <c r="D59" s="23">
        <v>0</v>
      </c>
      <c r="E59" s="23">
        <v>0</v>
      </c>
      <c r="F59" s="23">
        <v>0</v>
      </c>
      <c r="G59" s="23">
        <v>0</v>
      </c>
      <c r="H59" s="23">
        <v>0</v>
      </c>
      <c r="I59" s="23">
        <v>0</v>
      </c>
      <c r="J59" s="23">
        <v>0</v>
      </c>
      <c r="K59" s="23"/>
      <c r="L59" s="23"/>
    </row>
    <row r="60" spans="1:12" ht="12" customHeight="1">
      <c r="A60" s="43"/>
      <c r="B60" s="43"/>
      <c r="C60" s="43"/>
      <c r="D60" s="43"/>
      <c r="E60" s="43"/>
      <c r="F60" s="43"/>
      <c r="G60" s="43"/>
      <c r="H60" s="43"/>
      <c r="I60" s="43"/>
      <c r="J60" s="43"/>
      <c r="K60" s="43"/>
      <c r="L60" s="43"/>
    </row>
    <row r="61" spans="1:12" ht="12" customHeight="1">
      <c r="A61" s="9"/>
      <c r="B61" s="44">
        <v>0</v>
      </c>
      <c r="C61" s="44">
        <v>0</v>
      </c>
      <c r="D61" s="44">
        <v>0</v>
      </c>
      <c r="E61" s="44">
        <v>0</v>
      </c>
      <c r="F61" s="44">
        <v>0</v>
      </c>
      <c r="G61" s="44">
        <v>0</v>
      </c>
      <c r="H61" s="44">
        <v>0</v>
      </c>
      <c r="I61" s="44">
        <v>0</v>
      </c>
      <c r="J61" s="44">
        <v>0</v>
      </c>
      <c r="K61" s="44"/>
      <c r="L61" s="44"/>
    </row>
    <row r="62" spans="1:13" ht="18.75" customHeight="1">
      <c r="A62" s="45" t="s">
        <v>45</v>
      </c>
      <c r="B62" s="41">
        <f>SUM(B63:B76)</f>
        <v>321151.66</v>
      </c>
      <c r="C62" s="41">
        <f aca="true" t="shared" si="18" ref="C62:J62">SUM(C63:C74)</f>
        <v>279022.13</v>
      </c>
      <c r="D62" s="41">
        <f t="shared" si="18"/>
        <v>959797.7116962222</v>
      </c>
      <c r="E62" s="41">
        <f t="shared" si="18"/>
        <v>0</v>
      </c>
      <c r="F62" s="41">
        <f t="shared" si="18"/>
        <v>0</v>
      </c>
      <c r="G62" s="41">
        <f t="shared" si="18"/>
        <v>397619.4257907647</v>
      </c>
      <c r="H62" s="41">
        <f t="shared" si="18"/>
        <v>237691.6899173208</v>
      </c>
      <c r="I62" s="41">
        <f>SUM(I63:I79)</f>
        <v>37053.53422475391</v>
      </c>
      <c r="J62" s="41">
        <f t="shared" si="18"/>
        <v>279344.66066064563</v>
      </c>
      <c r="K62" s="41">
        <f>SUM(K63:K76)</f>
        <v>525002.29</v>
      </c>
      <c r="L62" s="46">
        <f>SUM(B62:K62)</f>
        <v>3036683.102289707</v>
      </c>
      <c r="M62" s="40"/>
    </row>
    <row r="63" spans="1:13" ht="18.75" customHeight="1">
      <c r="A63" s="47" t="s">
        <v>46</v>
      </c>
      <c r="B63" s="48">
        <v>321151.66</v>
      </c>
      <c r="C63" s="17">
        <v>0</v>
      </c>
      <c r="D63" s="17">
        <v>0</v>
      </c>
      <c r="E63" s="17">
        <v>0</v>
      </c>
      <c r="F63" s="17">
        <v>0</v>
      </c>
      <c r="G63" s="17">
        <v>0</v>
      </c>
      <c r="H63" s="17">
        <v>0</v>
      </c>
      <c r="I63" s="17">
        <v>0</v>
      </c>
      <c r="J63" s="17">
        <v>0</v>
      </c>
      <c r="K63" s="17">
        <v>0</v>
      </c>
      <c r="L63" s="46">
        <f aca="true" t="shared" si="19" ref="L63:L74">SUM(B63:K63)</f>
        <v>321151.66</v>
      </c>
      <c r="M63"/>
    </row>
    <row r="64" spans="1:13" ht="18.75" customHeight="1">
      <c r="A64" s="47" t="s">
        <v>55</v>
      </c>
      <c r="B64" s="17">
        <v>0</v>
      </c>
      <c r="C64" s="48">
        <v>244423.39</v>
      </c>
      <c r="D64" s="17">
        <v>0</v>
      </c>
      <c r="E64" s="17">
        <v>0</v>
      </c>
      <c r="F64" s="17">
        <v>0</v>
      </c>
      <c r="G64" s="17">
        <v>0</v>
      </c>
      <c r="H64" s="17">
        <v>0</v>
      </c>
      <c r="I64" s="17">
        <v>0</v>
      </c>
      <c r="J64" s="17">
        <v>0</v>
      </c>
      <c r="K64" s="17">
        <v>0</v>
      </c>
      <c r="L64" s="46">
        <f t="shared" si="19"/>
        <v>244423.39</v>
      </c>
      <c r="M64"/>
    </row>
    <row r="65" spans="1:13" ht="18.75" customHeight="1">
      <c r="A65" s="47" t="s">
        <v>56</v>
      </c>
      <c r="B65" s="17">
        <v>0</v>
      </c>
      <c r="C65" s="48">
        <v>34598.74</v>
      </c>
      <c r="D65" s="17">
        <v>0</v>
      </c>
      <c r="E65" s="17">
        <v>0</v>
      </c>
      <c r="F65" s="17">
        <v>0</v>
      </c>
      <c r="G65" s="17">
        <v>0</v>
      </c>
      <c r="H65" s="17">
        <v>0</v>
      </c>
      <c r="I65" s="17">
        <v>0</v>
      </c>
      <c r="J65" s="17">
        <v>0</v>
      </c>
      <c r="K65" s="17">
        <v>0</v>
      </c>
      <c r="L65" s="46">
        <f t="shared" si="19"/>
        <v>34598.74</v>
      </c>
      <c r="M65" s="58"/>
    </row>
    <row r="66" spans="1:12" ht="18.75" customHeight="1">
      <c r="A66" s="47" t="s">
        <v>47</v>
      </c>
      <c r="B66" s="17">
        <v>0</v>
      </c>
      <c r="C66" s="17">
        <v>0</v>
      </c>
      <c r="D66" s="48">
        <v>959797.7116962222</v>
      </c>
      <c r="E66" s="17">
        <v>0</v>
      </c>
      <c r="F66" s="17">
        <v>0</v>
      </c>
      <c r="G66" s="17">
        <v>0</v>
      </c>
      <c r="H66" s="17">
        <v>0</v>
      </c>
      <c r="I66" s="17">
        <v>0</v>
      </c>
      <c r="J66" s="17">
        <v>0</v>
      </c>
      <c r="K66" s="17">
        <v>0</v>
      </c>
      <c r="L66" s="46">
        <f t="shared" si="19"/>
        <v>959797.7116962222</v>
      </c>
    </row>
    <row r="67" spans="1:12" ht="18.75" customHeight="1">
      <c r="A67" s="47" t="s">
        <v>48</v>
      </c>
      <c r="B67" s="17">
        <v>0</v>
      </c>
      <c r="C67" s="17">
        <v>0</v>
      </c>
      <c r="D67" s="17">
        <v>0</v>
      </c>
      <c r="E67" s="48">
        <v>0</v>
      </c>
      <c r="F67" s="17">
        <v>0</v>
      </c>
      <c r="G67" s="17">
        <v>0</v>
      </c>
      <c r="H67" s="17">
        <v>0</v>
      </c>
      <c r="I67" s="17">
        <v>0</v>
      </c>
      <c r="J67" s="17">
        <v>0</v>
      </c>
      <c r="K67" s="17">
        <v>0</v>
      </c>
      <c r="L67" s="46">
        <f t="shared" si="19"/>
        <v>0</v>
      </c>
    </row>
    <row r="68" spans="1:12" ht="18.75" customHeight="1">
      <c r="A68" s="47" t="s">
        <v>49</v>
      </c>
      <c r="B68" s="17">
        <v>0</v>
      </c>
      <c r="C68" s="17">
        <v>0</v>
      </c>
      <c r="D68" s="17">
        <v>0</v>
      </c>
      <c r="E68" s="17">
        <v>0</v>
      </c>
      <c r="F68" s="48">
        <v>0</v>
      </c>
      <c r="G68" s="17">
        <v>0</v>
      </c>
      <c r="H68" s="17">
        <v>0</v>
      </c>
      <c r="I68" s="17">
        <v>0</v>
      </c>
      <c r="J68" s="17">
        <v>0</v>
      </c>
      <c r="K68" s="17">
        <v>0</v>
      </c>
      <c r="L68" s="46">
        <f t="shared" si="19"/>
        <v>0</v>
      </c>
    </row>
    <row r="69" spans="1:12" ht="18.75" customHeight="1">
      <c r="A69" s="47" t="s">
        <v>50</v>
      </c>
      <c r="B69" s="17">
        <v>0</v>
      </c>
      <c r="C69" s="17">
        <v>0</v>
      </c>
      <c r="D69" s="17">
        <v>0</v>
      </c>
      <c r="E69" s="17">
        <v>0</v>
      </c>
      <c r="F69" s="17">
        <v>0</v>
      </c>
      <c r="G69" s="48">
        <v>397619.4257907647</v>
      </c>
      <c r="H69" s="17">
        <v>0</v>
      </c>
      <c r="I69" s="17">
        <v>0</v>
      </c>
      <c r="J69" s="17">
        <v>0</v>
      </c>
      <c r="K69" s="17">
        <v>0</v>
      </c>
      <c r="L69" s="46">
        <f t="shared" si="19"/>
        <v>397619.4257907647</v>
      </c>
    </row>
    <row r="70" spans="1:12" ht="18.75" customHeight="1">
      <c r="A70" s="47" t="s">
        <v>51</v>
      </c>
      <c r="B70" s="17">
        <v>0</v>
      </c>
      <c r="C70" s="17">
        <v>0</v>
      </c>
      <c r="D70" s="17">
        <v>0</v>
      </c>
      <c r="E70" s="17">
        <v>0</v>
      </c>
      <c r="F70" s="17">
        <v>0</v>
      </c>
      <c r="G70" s="17">
        <v>0</v>
      </c>
      <c r="H70" s="48">
        <v>237691.6899173208</v>
      </c>
      <c r="I70" s="17">
        <v>0</v>
      </c>
      <c r="J70" s="17">
        <v>0</v>
      </c>
      <c r="K70" s="17">
        <v>0</v>
      </c>
      <c r="L70" s="46">
        <f t="shared" si="19"/>
        <v>237691.6899173208</v>
      </c>
    </row>
    <row r="71" spans="1:12" ht="18.75" customHeight="1">
      <c r="A71" s="47" t="s">
        <v>79</v>
      </c>
      <c r="B71" s="17">
        <v>0</v>
      </c>
      <c r="C71" s="17">
        <v>0</v>
      </c>
      <c r="D71" s="17">
        <v>0</v>
      </c>
      <c r="E71" s="17">
        <v>0</v>
      </c>
      <c r="F71" s="17">
        <v>0</v>
      </c>
      <c r="G71" s="17">
        <v>0</v>
      </c>
      <c r="H71" s="17">
        <v>0</v>
      </c>
      <c r="I71" s="48">
        <v>37053.53422475391</v>
      </c>
      <c r="J71" s="17">
        <v>0</v>
      </c>
      <c r="K71" s="17">
        <v>0</v>
      </c>
      <c r="L71" s="46">
        <f t="shared" si="19"/>
        <v>37053.53422475391</v>
      </c>
    </row>
    <row r="72" spans="1:12" ht="18.75" customHeight="1">
      <c r="A72" s="47" t="s">
        <v>53</v>
      </c>
      <c r="B72" s="17">
        <v>0</v>
      </c>
      <c r="C72" s="17">
        <v>0</v>
      </c>
      <c r="D72" s="17">
        <v>0</v>
      </c>
      <c r="E72" s="17">
        <v>0</v>
      </c>
      <c r="F72" s="17">
        <v>0</v>
      </c>
      <c r="G72" s="17">
        <v>0</v>
      </c>
      <c r="H72" s="17">
        <v>0</v>
      </c>
      <c r="I72" s="17">
        <v>0</v>
      </c>
      <c r="J72" s="48">
        <v>279344.66066064563</v>
      </c>
      <c r="K72" s="17">
        <v>0</v>
      </c>
      <c r="L72" s="46">
        <f t="shared" si="19"/>
        <v>279344.66066064563</v>
      </c>
    </row>
    <row r="73" spans="1:12" ht="18.75" customHeight="1">
      <c r="A73" s="47" t="s">
        <v>63</v>
      </c>
      <c r="B73" s="17">
        <v>0</v>
      </c>
      <c r="C73" s="17">
        <v>0</v>
      </c>
      <c r="D73" s="17">
        <v>0</v>
      </c>
      <c r="E73" s="17">
        <v>0</v>
      </c>
      <c r="F73" s="17">
        <v>0</v>
      </c>
      <c r="G73" s="17">
        <v>0</v>
      </c>
      <c r="H73" s="17">
        <v>0</v>
      </c>
      <c r="I73" s="17">
        <v>0</v>
      </c>
      <c r="J73" s="17">
        <v>0</v>
      </c>
      <c r="K73" s="49">
        <v>290798.77</v>
      </c>
      <c r="L73" s="46">
        <f t="shared" si="19"/>
        <v>290798.77</v>
      </c>
    </row>
    <row r="74" spans="1:12" ht="18.75" customHeight="1">
      <c r="A74" s="47" t="s">
        <v>64</v>
      </c>
      <c r="B74" s="17">
        <v>0</v>
      </c>
      <c r="C74" s="17">
        <v>0</v>
      </c>
      <c r="D74" s="17">
        <v>0</v>
      </c>
      <c r="E74" s="17">
        <v>0</v>
      </c>
      <c r="F74" s="17">
        <v>0</v>
      </c>
      <c r="G74" s="17">
        <v>0</v>
      </c>
      <c r="H74" s="17">
        <v>0</v>
      </c>
      <c r="I74" s="17">
        <v>0</v>
      </c>
      <c r="J74" s="17">
        <v>0</v>
      </c>
      <c r="K74" s="49">
        <v>234203.52</v>
      </c>
      <c r="L74" s="46">
        <f t="shared" si="19"/>
        <v>234203.52</v>
      </c>
    </row>
    <row r="75" spans="1:12" ht="18.75" customHeight="1">
      <c r="A75" s="47" t="s">
        <v>65</v>
      </c>
      <c r="B75" s="17">
        <v>0</v>
      </c>
      <c r="C75" s="17">
        <v>0</v>
      </c>
      <c r="D75" s="17">
        <v>0</v>
      </c>
      <c r="E75" s="17">
        <v>0</v>
      </c>
      <c r="F75" s="17">
        <v>0</v>
      </c>
      <c r="G75" s="17">
        <v>0</v>
      </c>
      <c r="H75" s="17">
        <v>0</v>
      </c>
      <c r="I75" s="17">
        <v>0</v>
      </c>
      <c r="J75" s="17">
        <v>0</v>
      </c>
      <c r="K75" s="17">
        <v>0</v>
      </c>
      <c r="L75" s="46">
        <f>SUM(B75:K75)</f>
        <v>0</v>
      </c>
    </row>
    <row r="76" spans="1:12" ht="18" customHeight="1">
      <c r="A76" s="50" t="s">
        <v>66</v>
      </c>
      <c r="B76" s="53">
        <v>0</v>
      </c>
      <c r="C76" s="53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1">
        <f>SUM(B76:K76)</f>
        <v>0</v>
      </c>
    </row>
    <row r="77" spans="1:11" ht="18" customHeight="1">
      <c r="A77" s="59" t="s">
        <v>80</v>
      </c>
      <c r="H77"/>
      <c r="I77"/>
      <c r="J77"/>
      <c r="K77"/>
    </row>
    <row r="78" spans="1:11" ht="18" customHeight="1">
      <c r="A78" s="54"/>
      <c r="I78"/>
      <c r="J78"/>
      <c r="K78"/>
    </row>
    <row r="79" spans="1:11" ht="18" customHeight="1">
      <c r="A79" s="52"/>
      <c r="I79"/>
      <c r="K79"/>
    </row>
    <row r="80" spans="10:11" ht="14.25">
      <c r="J80"/>
      <c r="K80"/>
    </row>
    <row r="81" ht="14.25">
      <c r="K81"/>
    </row>
    <row r="82" ht="14.25">
      <c r="K82"/>
    </row>
    <row r="83" ht="14.25">
      <c r="K83"/>
    </row>
  </sheetData>
  <sheetProtection/>
  <mergeCells count="5">
    <mergeCell ref="A1:L1"/>
    <mergeCell ref="A2:L2"/>
    <mergeCell ref="A4:A6"/>
    <mergeCell ref="B4:K4"/>
    <mergeCell ref="L4:L6"/>
  </mergeCells>
  <printOptions horizontalCentered="1" verticalCentered="1"/>
  <pageMargins left="0.19" right="0.17" top="0.24" bottom="0.17" header="0.17" footer="0.16"/>
  <pageSetup fitToHeight="1" fitToWidth="1" horizontalDpi="600" verticalDpi="600" orientation="landscape" paperSize="9" scale="48" r:id="rId1"/>
  <rowBreaks count="1" manualBreakCount="1">
    <brk id="30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2019-11-05T18:28:16Z</cp:lastPrinted>
  <dcterms:created xsi:type="dcterms:W3CDTF">2019-10-31T14:24:08Z</dcterms:created>
  <dcterms:modified xsi:type="dcterms:W3CDTF">2024-03-28T17:59:54Z</dcterms:modified>
  <cp:category/>
  <cp:version/>
  <cp:contentType/>
  <cp:contentStatus/>
</cp:coreProperties>
</file>