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<sst xmlns="http://schemas.openxmlformats.org/spreadsheetml/2006/main" count="89" uniqueCount="86">
  <si>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</si>
  <si>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</si>
  <si>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</si>
  <si>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</si>
  <si>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</si>
  <si>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</si>
  <si>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</si>
  <si>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</si>
  <si>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</si>
  <si>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</si>
  <si>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</si>
  <si>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</si>
  <si>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</si>
  <si>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</si>
  <si>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</si>
  <si>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</si>
  <si>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</si>
  <si>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</si>
  <si>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</si>
  <si>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</si>
  <si>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</si>
  <si>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</si>
  <si>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</si>
  <si>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</si>
  <si>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</si>
  <si>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</si>
  <si>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</si>
  <si>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</si>
  <si>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</si>
  <si>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</si>
  <si>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</si>
  <si>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</si>
  <si>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</si>
  <si>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</si>
  <si>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</si>
  <si>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</si>
  <si>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</si>
  <si>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</si>
  <si>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</si>
  <si>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</si>
  <si>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</si>
  <si>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</si>
  <si>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</si>
  <si>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</si>
  <si>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</si>
  <si>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</si>
  <si>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</si>
  <si>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</si>
  <si>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</si>
  <si>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</si>
  <si>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</si>
  <si>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</si>
  <si>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</si>
  <si>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</si>
  <si>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</si>
  <si>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</si>
  <si>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</si>
  <si>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</si>
  <si>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</si>
  <si>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</si>
  <si>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</si>
  <si>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</si>
  <si>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</si>
  <si>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</si>
  <si>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</si>
  <si>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</si>
  <si>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2.1 Tarifa de Remuneração por Passageiro Transportado - Combustível</t>
  </si>
  <si>
    <t>4. Remuneração Bruta do Operador (4.1 + 4.2 +....+ 4.9)</t>
  </si>
  <si>
    <t>4.6. Remuneração SMGO</t>
  </si>
  <si>
    <t>4.7.Remuneração Manutenção Validadores</t>
  </si>
  <si>
    <t>4.8. Remuneração Comunicação de dados por chip</t>
  </si>
  <si>
    <t>4.9. Remuneração pelo Serviço Atende</t>
  </si>
  <si>
    <t>1.2. Créditos Eletrônicos (Bilhete Único) (1.2.1 + 1.2.2)</t>
  </si>
  <si>
    <t>5.2.10. Remuneração da Manutenção de Validadores</t>
  </si>
  <si>
    <t>5.2.11. Remuneração da Implantação de Validadores</t>
  </si>
  <si>
    <t>5.5. Auxílio ao Custeio das Pessoas Idosas (*)</t>
  </si>
  <si>
    <t>1.2.1. Idosos</t>
  </si>
  <si>
    <t>1.2.2. Demais Créditos Eletrônicos</t>
  </si>
  <si>
    <t>5.5.1. Ajuste - Redução do Uso de Recursos Municipais (-)</t>
  </si>
  <si>
    <t>5.5.2. Ajuste - Utilização de Recursos Federais (+)</t>
  </si>
  <si>
    <t>Nota: (*) Portaria Interministerial MDR/MMFDH nº 9, de 26/08/22</t>
  </si>
  <si>
    <t>5.2.6. Ajuste de Cronograma (+)</t>
  </si>
  <si>
    <t>5.2.7. Ajuste de Cronograma (-)</t>
  </si>
  <si>
    <t>1.1. Pagantes sem Bilhete Único (1.1.1. + 1.1.2.)</t>
  </si>
  <si>
    <t>OPERAÇÃO 26/01/24 - VENCIMENTO 02/02/24</t>
  </si>
  <si>
    <t>5.0. Remuneração Veículos Elétricos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</si>
</sst>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_(* #,##0.0_);_(* \(#,##0.0\);_(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0" fontId="33" fillId="0" borderId="4" xfId="0" applyFont="1" applyFill="1" applyBorder="1" applyAlignment="1">
      <alignment horizontal="left" vertical="center" indent="3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164" fontId="0" fillId="0" borderId="0" xfId="53" applyFont="1" applyFill="1" applyAlignment="1">
      <alignment vertical="center"/>
    </xf>
    <xf numFmtId="164" fontId="0" fillId="0" borderId="0" xfId="53" applyFont="1" applyAlignment="1">
      <alignment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0" fontId="26" fillId="0" borderId="0" xfId="0" applyFont="1" applyFill="1" applyAlignment="1">
      <alignment/>
    </xf>
    <xf numFmtId="0" fontId="0" fillId="0" borderId="0" xfId="0" applyFill="1" applyAlignment="1">
      <alignment/>
    </xf>
    <xf numFmtId="164" fontId="22" fillId="0" borderId="4" xfId="46" applyNumberFormat="1" applyFont="1" applyFill="1" applyBorder="1" applyAlignment="1">
      <alignment vertical="center"/>
    </xf>
    <xf numFmtId="44" fontId="0" fillId="0" borderId="0" xfId="0" applyNumberFormat="1" applyFill="1" applyAlignment="1">
      <alignment/>
    </xf>
    <xf numFmtId="4" fontId="45" fillId="0" borderId="0" xfId="0" applyNumberFormat="1" applyFont="1" applyFill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77</xdr:row>
      <xdr:rowOff>0</xdr:rowOff>
    </xdr:from>
    <xdr:to>
      <xdr:col>2</xdr:col>
      <xdr:colOff>600075</xdr:colOff>
      <xdr:row>77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43775" y="18288000"/>
          <a:ext cx="6000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Z110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10.2539062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6.25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8" t="s">
        <v>65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</row>
    <row r="2" spans="1:15" ht="21">
      <c r="A2" s="69" t="s">
        <v>84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70" t="s">
        <v>1</v>
      </c>
      <c r="B4" s="70" t="s">
        <v>2</v>
      </c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 t="s">
        <v>3</v>
      </c>
    </row>
    <row r="5" spans="1:15" ht="42" customHeight="1">
      <c r="A5" s="70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70"/>
    </row>
    <row r="6" spans="1:15" ht="20.25" customHeight="1">
      <c r="A6" s="70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70"/>
    </row>
    <row r="7" spans="1:26" ht="18.75" customHeight="1">
      <c r="A7" s="8" t="s">
        <v>27</v>
      </c>
      <c r="B7" s="9">
        <f aca="true" t="shared" si="0" ref="B7:O7">B8+B11</f>
        <v>319608</v>
      </c>
      <c r="C7" s="9">
        <f t="shared" si="0"/>
        <v>220223</v>
      </c>
      <c r="D7" s="9">
        <f t="shared" si="0"/>
        <v>205815</v>
      </c>
      <c r="E7" s="9">
        <f t="shared" si="0"/>
        <v>56417</v>
      </c>
      <c r="F7" s="9">
        <f t="shared" si="0"/>
        <v>185786</v>
      </c>
      <c r="G7" s="9">
        <f t="shared" si="0"/>
        <v>303672</v>
      </c>
      <c r="H7" s="9">
        <f t="shared" si="0"/>
        <v>40982</v>
      </c>
      <c r="I7" s="9">
        <f t="shared" si="0"/>
        <v>245568</v>
      </c>
      <c r="J7" s="9">
        <f t="shared" si="0"/>
        <v>183978</v>
      </c>
      <c r="K7" s="9">
        <f t="shared" si="0"/>
        <v>277613</v>
      </c>
      <c r="L7" s="9">
        <f t="shared" si="0"/>
        <v>213682</v>
      </c>
      <c r="M7" s="9">
        <f t="shared" si="0"/>
        <v>108821</v>
      </c>
      <c r="N7" s="9">
        <f t="shared" si="0"/>
        <v>72179</v>
      </c>
      <c r="O7" s="9">
        <f t="shared" si="0"/>
        <v>2434344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83</v>
      </c>
      <c r="B8" s="11">
        <f aca="true" t="shared" si="1" ref="B8:O8">B9+B10</f>
        <v>9398</v>
      </c>
      <c r="C8" s="11">
        <f t="shared" si="1"/>
        <v>9584</v>
      </c>
      <c r="D8" s="11">
        <f t="shared" si="1"/>
        <v>5423</v>
      </c>
      <c r="E8" s="11">
        <f t="shared" si="1"/>
        <v>1882</v>
      </c>
      <c r="F8" s="11">
        <f t="shared" si="1"/>
        <v>5829</v>
      </c>
      <c r="G8" s="11">
        <f t="shared" si="1"/>
        <v>11924</v>
      </c>
      <c r="H8" s="11">
        <f t="shared" si="1"/>
        <v>1718</v>
      </c>
      <c r="I8" s="11">
        <f t="shared" si="1"/>
        <v>13292</v>
      </c>
      <c r="J8" s="11">
        <f t="shared" si="1"/>
        <v>7373</v>
      </c>
      <c r="K8" s="11">
        <f t="shared" si="1"/>
        <v>5015</v>
      </c>
      <c r="L8" s="11">
        <f t="shared" si="1"/>
        <v>3161</v>
      </c>
      <c r="M8" s="11">
        <f t="shared" si="1"/>
        <v>4979</v>
      </c>
      <c r="N8" s="11">
        <f t="shared" si="1"/>
        <v>3450</v>
      </c>
      <c r="O8" s="11">
        <f t="shared" si="1"/>
        <v>83028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28</v>
      </c>
      <c r="B9" s="11">
        <v>9398</v>
      </c>
      <c r="C9" s="11">
        <v>9584</v>
      </c>
      <c r="D9" s="11">
        <v>5423</v>
      </c>
      <c r="E9" s="11">
        <v>1882</v>
      </c>
      <c r="F9" s="11">
        <v>5829</v>
      </c>
      <c r="G9" s="11">
        <v>11924</v>
      </c>
      <c r="H9" s="11">
        <v>1718</v>
      </c>
      <c r="I9" s="11">
        <v>13292</v>
      </c>
      <c r="J9" s="11">
        <v>7373</v>
      </c>
      <c r="K9" s="11">
        <v>5015</v>
      </c>
      <c r="L9" s="11">
        <v>3157</v>
      </c>
      <c r="M9" s="11">
        <v>4979</v>
      </c>
      <c r="N9" s="11">
        <v>3437</v>
      </c>
      <c r="O9" s="11">
        <f>SUM(B9:N9)</f>
        <v>83011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29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>
        <v>4</v>
      </c>
      <c r="M10" s="13">
        <v>0</v>
      </c>
      <c r="N10" s="13">
        <v>13</v>
      </c>
      <c r="O10" s="11">
        <f>SUM(B10:N10)</f>
        <v>17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72</v>
      </c>
      <c r="B11" s="13">
        <v>310210</v>
      </c>
      <c r="C11" s="13">
        <v>210639</v>
      </c>
      <c r="D11" s="13">
        <v>200392</v>
      </c>
      <c r="E11" s="13">
        <v>54535</v>
      </c>
      <c r="F11" s="13">
        <v>179957</v>
      </c>
      <c r="G11" s="13">
        <v>291748</v>
      </c>
      <c r="H11" s="13">
        <v>39264</v>
      </c>
      <c r="I11" s="13">
        <v>232276</v>
      </c>
      <c r="J11" s="13">
        <v>176605</v>
      </c>
      <c r="K11" s="13">
        <v>272598</v>
      </c>
      <c r="L11" s="13">
        <v>210521</v>
      </c>
      <c r="M11" s="13">
        <v>103842</v>
      </c>
      <c r="N11" s="13">
        <v>68729</v>
      </c>
      <c r="O11" s="11">
        <f>SUM(B11:N11)</f>
        <v>2351316</v>
      </c>
      <c r="P11"/>
      <c r="Q11"/>
      <c r="R11"/>
      <c r="S11"/>
      <c r="T11"/>
      <c r="U11"/>
      <c r="V11"/>
      <c r="W11"/>
      <c r="X11"/>
      <c r="Y11"/>
      <c r="Z11"/>
    </row>
    <row r="12" spans="1:26" ht="18.75" customHeight="1">
      <c r="A12" s="12" t="s">
        <v>76</v>
      </c>
      <c r="B12" s="13">
        <v>26186</v>
      </c>
      <c r="C12" s="13">
        <v>21954</v>
      </c>
      <c r="D12" s="13">
        <v>17115</v>
      </c>
      <c r="E12" s="13">
        <v>6865</v>
      </c>
      <c r="F12" s="13">
        <v>19300</v>
      </c>
      <c r="G12" s="13">
        <v>32507</v>
      </c>
      <c r="H12" s="13">
        <v>4742</v>
      </c>
      <c r="I12" s="13">
        <v>25544</v>
      </c>
      <c r="J12" s="13">
        <v>17432</v>
      </c>
      <c r="K12" s="13">
        <v>20900</v>
      </c>
      <c r="L12" s="13">
        <v>15851</v>
      </c>
      <c r="M12" s="13">
        <v>6157</v>
      </c>
      <c r="N12" s="13">
        <v>3331</v>
      </c>
      <c r="O12" s="11">
        <f>SUM(B12:N12)</f>
        <v>217884</v>
      </c>
      <c r="P12"/>
      <c r="Q12"/>
      <c r="R12"/>
      <c r="S12"/>
      <c r="T12"/>
      <c r="U12"/>
      <c r="V12"/>
      <c r="W12"/>
      <c r="X12"/>
      <c r="Y12"/>
      <c r="Z12"/>
    </row>
    <row r="13" spans="1:16" ht="15" customHeight="1">
      <c r="A13" s="12" t="s">
        <v>77</v>
      </c>
      <c r="B13" s="15">
        <f aca="true" t="shared" si="2" ref="B13:N13">B11-B12</f>
        <v>284024</v>
      </c>
      <c r="C13" s="15">
        <f t="shared" si="2"/>
        <v>188685</v>
      </c>
      <c r="D13" s="15">
        <f t="shared" si="2"/>
        <v>183277</v>
      </c>
      <c r="E13" s="15">
        <f t="shared" si="2"/>
        <v>47670</v>
      </c>
      <c r="F13" s="15">
        <f t="shared" si="2"/>
        <v>160657</v>
      </c>
      <c r="G13" s="15">
        <f t="shared" si="2"/>
        <v>259241</v>
      </c>
      <c r="H13" s="15">
        <f t="shared" si="2"/>
        <v>34522</v>
      </c>
      <c r="I13" s="15">
        <f t="shared" si="2"/>
        <v>206732</v>
      </c>
      <c r="J13" s="15">
        <f t="shared" si="2"/>
        <v>159173</v>
      </c>
      <c r="K13" s="15">
        <f t="shared" si="2"/>
        <v>251698</v>
      </c>
      <c r="L13" s="15">
        <f t="shared" si="2"/>
        <v>194670</v>
      </c>
      <c r="M13" s="15">
        <f t="shared" si="2"/>
        <v>97685</v>
      </c>
      <c r="N13" s="15">
        <f t="shared" si="2"/>
        <v>65398</v>
      </c>
      <c r="O13" s="11">
        <f>SUM(B13:N13)</f>
        <v>2133432</v>
      </c>
      <c r="P13" s="52"/>
    </row>
    <row r="14" spans="1:15" ht="15" customHeight="1">
      <c r="A14" s="10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1"/>
    </row>
    <row r="15" spans="1:26" ht="18.75" customHeight="1">
      <c r="A15" s="14" t="s">
        <v>30</v>
      </c>
      <c r="B15" s="17">
        <v>2.952</v>
      </c>
      <c r="C15" s="17">
        <v>3.0496</v>
      </c>
      <c r="D15" s="17">
        <v>2.6745</v>
      </c>
      <c r="E15" s="17">
        <v>4.569</v>
      </c>
      <c r="F15" s="17">
        <v>3.0999</v>
      </c>
      <c r="G15" s="17">
        <v>2.5506</v>
      </c>
      <c r="H15" s="17">
        <v>3.4246</v>
      </c>
      <c r="I15" s="17">
        <v>3.0281</v>
      </c>
      <c r="J15" s="17">
        <v>3.0457</v>
      </c>
      <c r="K15" s="17">
        <v>2.8789</v>
      </c>
      <c r="L15" s="17">
        <v>3.278</v>
      </c>
      <c r="M15" s="17">
        <v>3.7825</v>
      </c>
      <c r="N15" s="17">
        <v>3.4167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26" ht="18.75" customHeight="1">
      <c r="A16" s="14" t="s">
        <v>66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8"/>
      <c r="P16"/>
      <c r="Q16"/>
      <c r="R16"/>
      <c r="S16"/>
      <c r="T16"/>
      <c r="U16"/>
      <c r="V16"/>
      <c r="W16"/>
      <c r="X16"/>
      <c r="Y16"/>
      <c r="Z16"/>
    </row>
    <row r="17" spans="1:26" ht="18.75" customHeight="1">
      <c r="A17" s="14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8"/>
      <c r="P17"/>
      <c r="Q17"/>
      <c r="R17"/>
      <c r="S17"/>
      <c r="T17"/>
      <c r="U17"/>
      <c r="V17"/>
      <c r="W17"/>
      <c r="X17"/>
      <c r="Y17"/>
      <c r="Z17"/>
    </row>
    <row r="18" spans="1:26" ht="18.75" customHeight="1">
      <c r="A18" s="14" t="s">
        <v>31</v>
      </c>
      <c r="B18" s="19">
        <v>1.258658052821573</v>
      </c>
      <c r="C18" s="19">
        <v>1.30905163400404</v>
      </c>
      <c r="D18" s="19">
        <v>1.429315428563467</v>
      </c>
      <c r="E18" s="19">
        <v>0.905485521835802</v>
      </c>
      <c r="F18" s="19">
        <v>1.444005286303478</v>
      </c>
      <c r="G18" s="19">
        <v>1.488035387124793</v>
      </c>
      <c r="H18" s="19">
        <v>1.566445487064846</v>
      </c>
      <c r="I18" s="19">
        <v>1.202354566997179</v>
      </c>
      <c r="J18" s="19">
        <v>1.384721801216703</v>
      </c>
      <c r="K18" s="19">
        <v>1.207883582539816</v>
      </c>
      <c r="L18" s="19">
        <v>1.299745242518007</v>
      </c>
      <c r="M18" s="19">
        <v>1.26798156146209</v>
      </c>
      <c r="N18" s="19">
        <v>1.092010535101147</v>
      </c>
      <c r="O18" s="18"/>
      <c r="P18"/>
      <c r="Q18"/>
      <c r="R18"/>
      <c r="S18"/>
      <c r="T18"/>
      <c r="U18"/>
      <c r="V18"/>
      <c r="W18"/>
      <c r="X18"/>
      <c r="Y18"/>
      <c r="Z18"/>
    </row>
    <row r="19" spans="1:15" ht="15" customHeight="1">
      <c r="A19" s="20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2"/>
    </row>
    <row r="20" spans="1:23" ht="18.75" customHeight="1">
      <c r="A20" s="23" t="s">
        <v>67</v>
      </c>
      <c r="B20" s="24">
        <f>SUM(B21:B31)</f>
        <v>1312017.47</v>
      </c>
      <c r="C20" s="24">
        <f aca="true" t="shared" si="3" ref="C20:O20">SUM(C21:C31)</f>
        <v>949267.55</v>
      </c>
      <c r="D20" s="24">
        <f t="shared" si="3"/>
        <v>836973.84</v>
      </c>
      <c r="E20" s="24">
        <f t="shared" si="3"/>
        <v>255479.14999999997</v>
      </c>
      <c r="F20" s="24">
        <f t="shared" si="3"/>
        <v>901395.29</v>
      </c>
      <c r="G20" s="24">
        <f t="shared" si="3"/>
        <v>1257134.05</v>
      </c>
      <c r="H20" s="24">
        <f t="shared" si="3"/>
        <v>253940.92999999996</v>
      </c>
      <c r="I20" s="24">
        <f t="shared" si="3"/>
        <v>984280.0899999999</v>
      </c>
      <c r="J20" s="24">
        <f t="shared" si="3"/>
        <v>841531.26</v>
      </c>
      <c r="K20" s="24">
        <f t="shared" si="3"/>
        <v>1092553.8099999998</v>
      </c>
      <c r="L20" s="24">
        <f t="shared" si="3"/>
        <v>1034538.68</v>
      </c>
      <c r="M20" s="24">
        <f t="shared" si="3"/>
        <v>577359.0800000001</v>
      </c>
      <c r="N20" s="24">
        <f t="shared" si="3"/>
        <v>295520.63</v>
      </c>
      <c r="O20" s="24">
        <f t="shared" si="3"/>
        <v>10591991.83</v>
      </c>
      <c r="Q20" s="25"/>
      <c r="R20" s="50"/>
      <c r="S20" s="50"/>
      <c r="T20" s="50"/>
      <c r="U20" s="50"/>
      <c r="V20" s="50"/>
      <c r="W20" s="50"/>
    </row>
    <row r="21" spans="1:15" ht="18.75" customHeight="1">
      <c r="A21" s="26" t="s">
        <v>32</v>
      </c>
      <c r="B21" s="28">
        <f>ROUND((B15+B16)*B7,2)</f>
        <v>943482.82</v>
      </c>
      <c r="C21" s="28">
        <f aca="true" t="shared" si="4" ref="C21:N21">ROUND((C15+C16)*C7,2)</f>
        <v>671592.06</v>
      </c>
      <c r="D21" s="28">
        <f t="shared" si="4"/>
        <v>550452.22</v>
      </c>
      <c r="E21" s="28">
        <f t="shared" si="4"/>
        <v>257769.27</v>
      </c>
      <c r="F21" s="28">
        <f t="shared" si="4"/>
        <v>575918.02</v>
      </c>
      <c r="G21" s="28">
        <f t="shared" si="4"/>
        <v>774545.8</v>
      </c>
      <c r="H21" s="28">
        <f t="shared" si="4"/>
        <v>140346.96</v>
      </c>
      <c r="I21" s="28">
        <f t="shared" si="4"/>
        <v>743604.46</v>
      </c>
      <c r="J21" s="28">
        <f t="shared" si="4"/>
        <v>560341.79</v>
      </c>
      <c r="K21" s="28">
        <f t="shared" si="4"/>
        <v>799220.07</v>
      </c>
      <c r="L21" s="28">
        <f t="shared" si="4"/>
        <v>700449.6</v>
      </c>
      <c r="M21" s="28">
        <f t="shared" si="4"/>
        <v>411615.43</v>
      </c>
      <c r="N21" s="28">
        <f t="shared" si="4"/>
        <v>246613.99</v>
      </c>
      <c r="O21" s="28">
        <f aca="true" t="shared" si="5" ref="O21:O29">SUM(B21:N21)</f>
        <v>7375952.489999999</v>
      </c>
    </row>
    <row r="22" spans="1:23" ht="18.75" customHeight="1">
      <c r="A22" s="26" t="s">
        <v>33</v>
      </c>
      <c r="B22" s="28">
        <f>IF(B18&lt;&gt;0,ROUND((B18-1)*B21,2),0)</f>
        <v>244039.43</v>
      </c>
      <c r="C22" s="28">
        <f aca="true" t="shared" si="6" ref="C22:N22">IF(C18&lt;&gt;0,ROUND((C18-1)*C21,2),0)</f>
        <v>207556.62</v>
      </c>
      <c r="D22" s="28">
        <f t="shared" si="6"/>
        <v>236317.63</v>
      </c>
      <c r="E22" s="28">
        <f t="shared" si="6"/>
        <v>-24362.93</v>
      </c>
      <c r="F22" s="28">
        <f t="shared" si="6"/>
        <v>255710.65</v>
      </c>
      <c r="G22" s="28">
        <f t="shared" si="6"/>
        <v>378005.76</v>
      </c>
      <c r="H22" s="28">
        <f t="shared" si="6"/>
        <v>79498.9</v>
      </c>
      <c r="I22" s="28">
        <f t="shared" si="6"/>
        <v>150471.76</v>
      </c>
      <c r="J22" s="28">
        <f t="shared" si="6"/>
        <v>215575.7</v>
      </c>
      <c r="K22" s="28">
        <f t="shared" si="6"/>
        <v>166144.73</v>
      </c>
      <c r="L22" s="28">
        <f t="shared" si="6"/>
        <v>209956.44</v>
      </c>
      <c r="M22" s="28">
        <f t="shared" si="6"/>
        <v>110305.35</v>
      </c>
      <c r="N22" s="28">
        <f t="shared" si="6"/>
        <v>22691.09</v>
      </c>
      <c r="O22" s="28">
        <f t="shared" si="5"/>
        <v>2251911.13</v>
      </c>
      <c r="W22" s="51"/>
    </row>
    <row r="23" spans="1:15" ht="18.75" customHeight="1">
      <c r="A23" s="26" t="s">
        <v>34</v>
      </c>
      <c r="B23" s="28">
        <v>60253.9</v>
      </c>
      <c r="C23" s="28">
        <v>41688.39</v>
      </c>
      <c r="D23" s="28">
        <v>29998.74</v>
      </c>
      <c r="E23" s="28">
        <v>10951.78</v>
      </c>
      <c r="F23" s="28">
        <v>39547.03</v>
      </c>
      <c r="G23" s="28">
        <v>58555.15</v>
      </c>
      <c r="H23" s="28">
        <v>7884.04</v>
      </c>
      <c r="I23" s="28">
        <v>43812.71</v>
      </c>
      <c r="J23" s="28">
        <v>36319.48</v>
      </c>
      <c r="K23" s="28">
        <v>49804.66</v>
      </c>
      <c r="L23" s="28">
        <v>49730.5</v>
      </c>
      <c r="M23" s="28">
        <v>23560.86</v>
      </c>
      <c r="N23" s="28">
        <v>15364</v>
      </c>
      <c r="O23" s="28">
        <f t="shared" si="5"/>
        <v>467471.24</v>
      </c>
    </row>
    <row r="24" spans="1:15" ht="18.75" customHeight="1">
      <c r="A24" s="26" t="s">
        <v>35</v>
      </c>
      <c r="B24" s="28">
        <v>3540.1</v>
      </c>
      <c r="C24" s="28">
        <v>3540.1</v>
      </c>
      <c r="D24" s="28">
        <v>1770.05</v>
      </c>
      <c r="E24" s="28">
        <v>1770.05</v>
      </c>
      <c r="F24" s="28">
        <v>1770.05</v>
      </c>
      <c r="G24" s="28">
        <v>1770.05</v>
      </c>
      <c r="H24" s="28">
        <v>1770.05</v>
      </c>
      <c r="I24" s="28">
        <v>3540.1</v>
      </c>
      <c r="J24" s="28">
        <v>1770.05</v>
      </c>
      <c r="K24" s="28">
        <v>1770.05</v>
      </c>
      <c r="L24" s="28">
        <v>1770.05</v>
      </c>
      <c r="M24" s="28">
        <v>1770.05</v>
      </c>
      <c r="N24" s="28">
        <v>1770.05</v>
      </c>
      <c r="O24" s="28">
        <f t="shared" si="5"/>
        <v>28320.799999999992</v>
      </c>
    </row>
    <row r="25" spans="1:15" ht="18.75" customHeight="1">
      <c r="A25" s="26" t="s">
        <v>36</v>
      </c>
      <c r="B25" s="28">
        <v>0</v>
      </c>
      <c r="C25" s="28">
        <v>0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f t="shared" si="5"/>
        <v>0</v>
      </c>
    </row>
    <row r="26" spans="1:26" ht="18.75" customHeight="1">
      <c r="A26" s="26" t="s">
        <v>68</v>
      </c>
      <c r="B26" s="28">
        <v>1146.37</v>
      </c>
      <c r="C26" s="28">
        <v>846.85</v>
      </c>
      <c r="D26" s="28">
        <v>748.82</v>
      </c>
      <c r="E26" s="28">
        <v>226.01</v>
      </c>
      <c r="F26" s="28">
        <v>797.83</v>
      </c>
      <c r="G26" s="28">
        <v>1110.97</v>
      </c>
      <c r="H26" s="28">
        <v>209.67</v>
      </c>
      <c r="I26" s="28">
        <v>860.46</v>
      </c>
      <c r="J26" s="28">
        <v>746.1</v>
      </c>
      <c r="K26" s="28">
        <v>961.21</v>
      </c>
      <c r="L26" s="28">
        <v>906.75</v>
      </c>
      <c r="M26" s="28">
        <v>501.03</v>
      </c>
      <c r="N26" s="28">
        <v>261.42</v>
      </c>
      <c r="O26" s="28">
        <f t="shared" si="5"/>
        <v>9323.490000000002</v>
      </c>
      <c r="P26"/>
      <c r="Q26"/>
      <c r="R26"/>
      <c r="S26"/>
      <c r="T26"/>
      <c r="U26"/>
      <c r="V26"/>
      <c r="W26"/>
      <c r="X26"/>
      <c r="Y26"/>
      <c r="Z26"/>
    </row>
    <row r="27" spans="1:26" ht="18.75" customHeight="1">
      <c r="A27" s="26" t="s">
        <v>69</v>
      </c>
      <c r="B27" s="28">
        <v>997.88</v>
      </c>
      <c r="C27" s="28">
        <v>742.93</v>
      </c>
      <c r="D27" s="28">
        <v>651.62</v>
      </c>
      <c r="E27" s="28">
        <v>199.02</v>
      </c>
      <c r="F27" s="28">
        <v>655.72</v>
      </c>
      <c r="G27" s="28">
        <v>883.35</v>
      </c>
      <c r="H27" s="28">
        <v>163.58</v>
      </c>
      <c r="I27" s="28">
        <v>691.18</v>
      </c>
      <c r="J27" s="28">
        <v>651.62</v>
      </c>
      <c r="K27" s="28">
        <v>862.92</v>
      </c>
      <c r="L27" s="28">
        <v>753.83</v>
      </c>
      <c r="M27" s="28">
        <v>426.7</v>
      </c>
      <c r="N27" s="28">
        <v>223.57</v>
      </c>
      <c r="O27" s="28">
        <f t="shared" si="5"/>
        <v>7903.92</v>
      </c>
      <c r="P27"/>
      <c r="Q27"/>
      <c r="R27"/>
      <c r="S27"/>
      <c r="T27"/>
      <c r="U27"/>
      <c r="V27"/>
      <c r="W27"/>
      <c r="X27"/>
      <c r="Y27"/>
      <c r="Z27"/>
    </row>
    <row r="28" spans="1:26" ht="18.75" customHeight="1">
      <c r="A28" s="26" t="s">
        <v>70</v>
      </c>
      <c r="B28" s="28">
        <v>465.41</v>
      </c>
      <c r="C28" s="28">
        <v>346.51</v>
      </c>
      <c r="D28" s="28">
        <v>303.92</v>
      </c>
      <c r="E28" s="28">
        <v>92.83</v>
      </c>
      <c r="F28" s="28">
        <v>305.82</v>
      </c>
      <c r="G28" s="28">
        <v>412</v>
      </c>
      <c r="H28" s="28">
        <v>76.3</v>
      </c>
      <c r="I28" s="28">
        <v>320.45</v>
      </c>
      <c r="J28" s="28">
        <v>308.37</v>
      </c>
      <c r="K28" s="28">
        <v>396.74</v>
      </c>
      <c r="L28" s="28">
        <v>351.6</v>
      </c>
      <c r="M28" s="28">
        <v>199.01</v>
      </c>
      <c r="N28" s="28">
        <v>104.27</v>
      </c>
      <c r="O28" s="28">
        <f t="shared" si="5"/>
        <v>3683.229999999999</v>
      </c>
      <c r="P28"/>
      <c r="Q28"/>
      <c r="R28"/>
      <c r="S28"/>
      <c r="T28"/>
      <c r="U28"/>
      <c r="V28"/>
      <c r="W28"/>
      <c r="X28"/>
      <c r="Y28"/>
      <c r="Z28"/>
    </row>
    <row r="29" spans="1:26" ht="18.75" customHeight="1">
      <c r="A29" s="26" t="s">
        <v>71</v>
      </c>
      <c r="B29" s="28">
        <v>58091.56</v>
      </c>
      <c r="C29" s="28">
        <v>22954.09</v>
      </c>
      <c r="D29" s="28">
        <v>16730.84</v>
      </c>
      <c r="E29" s="28">
        <v>8833.12</v>
      </c>
      <c r="F29" s="28">
        <v>26690.17</v>
      </c>
      <c r="G29" s="28">
        <v>41850.97</v>
      </c>
      <c r="H29" s="28">
        <v>23991.43</v>
      </c>
      <c r="I29" s="28">
        <v>40978.97</v>
      </c>
      <c r="J29" s="28">
        <v>25818.15</v>
      </c>
      <c r="K29" s="28">
        <v>40915.54</v>
      </c>
      <c r="L29" s="28">
        <v>40850.27</v>
      </c>
      <c r="M29" s="28">
        <v>28980.65</v>
      </c>
      <c r="N29" s="28">
        <v>8492.24</v>
      </c>
      <c r="O29" s="28">
        <f t="shared" si="5"/>
        <v>385178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6" t="s">
        <v>85</v>
      </c>
      <c r="B30" s="28">
        <v>0</v>
      </c>
      <c r="C30" s="28">
        <v>0</v>
      </c>
      <c r="D30" s="28">
        <v>0</v>
      </c>
      <c r="E30" s="28">
        <v>0</v>
      </c>
      <c r="F30" s="28">
        <v>0</v>
      </c>
      <c r="G30" s="28">
        <v>0</v>
      </c>
      <c r="H30" s="28">
        <v>0</v>
      </c>
      <c r="I30" s="28">
        <v>0</v>
      </c>
      <c r="J30" s="28">
        <v>0</v>
      </c>
      <c r="K30" s="28">
        <v>32477.89</v>
      </c>
      <c r="L30" s="28">
        <v>29769.64</v>
      </c>
      <c r="M30" s="28">
        <v>0</v>
      </c>
      <c r="N30" s="28">
        <v>0</v>
      </c>
      <c r="O30" s="28">
        <f>SUM(B30:N30)</f>
        <v>62247.53</v>
      </c>
      <c r="P30"/>
      <c r="Q30"/>
      <c r="R30"/>
      <c r="S30"/>
      <c r="T30"/>
      <c r="U30"/>
      <c r="V30"/>
      <c r="W30"/>
      <c r="X30"/>
      <c r="Y30"/>
      <c r="Z30"/>
    </row>
    <row r="31" spans="1:16" ht="15" customHeight="1">
      <c r="A31" s="27"/>
      <c r="B31" s="16"/>
      <c r="C31" s="16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6"/>
      <c r="P31" s="52"/>
    </row>
    <row r="32" spans="1:15" ht="18.75" customHeight="1">
      <c r="A32" s="14" t="s">
        <v>37</v>
      </c>
      <c r="B32" s="28">
        <f>+B33+B35+B48+B49+B50+B55-B56</f>
        <v>-41351.2</v>
      </c>
      <c r="C32" s="28">
        <f aca="true" t="shared" si="7" ref="C32:O32">+C33+C35+C48+C49+C50+C55-C56</f>
        <v>-42484.75</v>
      </c>
      <c r="D32" s="28">
        <f t="shared" si="7"/>
        <v>-32944.09</v>
      </c>
      <c r="E32" s="28">
        <f t="shared" si="7"/>
        <v>-24824.39</v>
      </c>
      <c r="F32" s="28">
        <f t="shared" si="7"/>
        <v>-25647.6</v>
      </c>
      <c r="G32" s="28">
        <f t="shared" si="7"/>
        <v>-76683.67</v>
      </c>
      <c r="H32" s="28">
        <f t="shared" si="7"/>
        <v>-7559.2</v>
      </c>
      <c r="I32" s="28">
        <f t="shared" si="7"/>
        <v>-58484.8</v>
      </c>
      <c r="J32" s="28">
        <f t="shared" si="7"/>
        <v>-32441.2</v>
      </c>
      <c r="K32" s="28">
        <f t="shared" si="7"/>
        <v>-22066</v>
      </c>
      <c r="L32" s="28">
        <f t="shared" si="7"/>
        <v>-13890.8</v>
      </c>
      <c r="M32" s="28">
        <f t="shared" si="7"/>
        <v>-38358.95</v>
      </c>
      <c r="N32" s="28">
        <f t="shared" si="7"/>
        <v>-21546.989999999998</v>
      </c>
      <c r="O32" s="28">
        <f t="shared" si="7"/>
        <v>-438283.63999999996</v>
      </c>
    </row>
    <row r="33" spans="1:15" ht="18.75" customHeight="1">
      <c r="A33" s="26" t="s">
        <v>38</v>
      </c>
      <c r="B33" s="29">
        <f>+B34</f>
        <v>-41351.2</v>
      </c>
      <c r="C33" s="29">
        <f>+C34</f>
        <v>-42169.6</v>
      </c>
      <c r="D33" s="29">
        <f aca="true" t="shared" si="8" ref="D33:O33">+D34</f>
        <v>-23861.2</v>
      </c>
      <c r="E33" s="29">
        <f t="shared" si="8"/>
        <v>-8280.8</v>
      </c>
      <c r="F33" s="29">
        <f t="shared" si="8"/>
        <v>-25647.6</v>
      </c>
      <c r="G33" s="29">
        <f t="shared" si="8"/>
        <v>-52465.6</v>
      </c>
      <c r="H33" s="29">
        <f t="shared" si="8"/>
        <v>-7559.2</v>
      </c>
      <c r="I33" s="29">
        <f t="shared" si="8"/>
        <v>-58484.8</v>
      </c>
      <c r="J33" s="29">
        <f t="shared" si="8"/>
        <v>-32441.2</v>
      </c>
      <c r="K33" s="29">
        <f t="shared" si="8"/>
        <v>-22066</v>
      </c>
      <c r="L33" s="29">
        <f t="shared" si="8"/>
        <v>-13890.8</v>
      </c>
      <c r="M33" s="29">
        <f t="shared" si="8"/>
        <v>-21907.6</v>
      </c>
      <c r="N33" s="29">
        <f t="shared" si="8"/>
        <v>-15122.8</v>
      </c>
      <c r="O33" s="29">
        <f t="shared" si="8"/>
        <v>-365248.39999999997</v>
      </c>
    </row>
    <row r="34" spans="1:26" ht="18.75" customHeight="1">
      <c r="A34" s="27" t="s">
        <v>39</v>
      </c>
      <c r="B34" s="16">
        <f>ROUND((-B9)*$G$3,2)</f>
        <v>-41351.2</v>
      </c>
      <c r="C34" s="16">
        <f aca="true" t="shared" si="9" ref="C34:N34">ROUND((-C9)*$G$3,2)</f>
        <v>-42169.6</v>
      </c>
      <c r="D34" s="16">
        <f t="shared" si="9"/>
        <v>-23861.2</v>
      </c>
      <c r="E34" s="16">
        <f t="shared" si="9"/>
        <v>-8280.8</v>
      </c>
      <c r="F34" s="16">
        <f t="shared" si="9"/>
        <v>-25647.6</v>
      </c>
      <c r="G34" s="16">
        <f t="shared" si="9"/>
        <v>-52465.6</v>
      </c>
      <c r="H34" s="16">
        <f t="shared" si="9"/>
        <v>-7559.2</v>
      </c>
      <c r="I34" s="16">
        <f t="shared" si="9"/>
        <v>-58484.8</v>
      </c>
      <c r="J34" s="16">
        <f t="shared" si="9"/>
        <v>-32441.2</v>
      </c>
      <c r="K34" s="16">
        <f t="shared" si="9"/>
        <v>-22066</v>
      </c>
      <c r="L34" s="16">
        <f t="shared" si="9"/>
        <v>-13890.8</v>
      </c>
      <c r="M34" s="16">
        <f t="shared" si="9"/>
        <v>-21907.6</v>
      </c>
      <c r="N34" s="16">
        <f t="shared" si="9"/>
        <v>-15122.8</v>
      </c>
      <c r="O34" s="30">
        <f aca="true" t="shared" si="10" ref="O34:O56">SUM(B34:N34)</f>
        <v>-365248.39999999997</v>
      </c>
      <c r="P34"/>
      <c r="Q34"/>
      <c r="R34"/>
      <c r="S34"/>
      <c r="T34"/>
      <c r="U34"/>
      <c r="V34"/>
      <c r="W34"/>
      <c r="X34"/>
      <c r="Y34"/>
      <c r="Z34"/>
    </row>
    <row r="35" spans="1:15" ht="18.75" customHeight="1">
      <c r="A35" s="26" t="s">
        <v>40</v>
      </c>
      <c r="B35" s="29">
        <f>SUM(B36:B46)</f>
        <v>0</v>
      </c>
      <c r="C35" s="29">
        <f aca="true" t="shared" si="11" ref="C35:O35">SUM(C36:C46)</f>
        <v>-315.15</v>
      </c>
      <c r="D35" s="29">
        <f t="shared" si="11"/>
        <v>-9082.89</v>
      </c>
      <c r="E35" s="29">
        <f t="shared" si="11"/>
        <v>-16543.59</v>
      </c>
      <c r="F35" s="29">
        <f t="shared" si="11"/>
        <v>0</v>
      </c>
      <c r="G35" s="29">
        <f t="shared" si="11"/>
        <v>-24218.07</v>
      </c>
      <c r="H35" s="29">
        <f t="shared" si="11"/>
        <v>0</v>
      </c>
      <c r="I35" s="29">
        <f t="shared" si="11"/>
        <v>0</v>
      </c>
      <c r="J35" s="29">
        <f t="shared" si="11"/>
        <v>0</v>
      </c>
      <c r="K35" s="29">
        <f t="shared" si="11"/>
        <v>0</v>
      </c>
      <c r="L35" s="29">
        <f t="shared" si="11"/>
        <v>0</v>
      </c>
      <c r="M35" s="29">
        <f t="shared" si="11"/>
        <v>-16451.35</v>
      </c>
      <c r="N35" s="29">
        <f t="shared" si="11"/>
        <v>-6424.19</v>
      </c>
      <c r="O35" s="29">
        <f t="shared" si="11"/>
        <v>-73035.23999999999</v>
      </c>
    </row>
    <row r="36" spans="1:26" ht="18.75" customHeight="1">
      <c r="A36" s="27" t="s">
        <v>41</v>
      </c>
      <c r="B36" s="31">
        <v>0</v>
      </c>
      <c r="C36" s="31">
        <v>-315.15</v>
      </c>
      <c r="D36" s="31">
        <v>-9082.89</v>
      </c>
      <c r="E36" s="31">
        <v>-16543.59</v>
      </c>
      <c r="F36" s="31">
        <v>0</v>
      </c>
      <c r="G36" s="31">
        <v>-24218.07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-16451.35</v>
      </c>
      <c r="N36" s="31">
        <v>-6424.19</v>
      </c>
      <c r="O36" s="31">
        <f t="shared" si="10"/>
        <v>-73035.23999999999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27" t="s">
        <v>42</v>
      </c>
      <c r="B37" s="31">
        <v>0</v>
      </c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f t="shared" si="10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27" t="s">
        <v>43</v>
      </c>
      <c r="B38" s="31">
        <v>0</v>
      </c>
      <c r="C38" s="31">
        <v>0</v>
      </c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f t="shared" si="10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7" t="s">
        <v>44</v>
      </c>
      <c r="B39" s="31">
        <v>0</v>
      </c>
      <c r="C39" s="31">
        <v>0</v>
      </c>
      <c r="D39" s="31">
        <v>0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2">
        <f t="shared" si="10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7" t="s">
        <v>45</v>
      </c>
      <c r="B40" s="31">
        <v>0</v>
      </c>
      <c r="C40" s="31">
        <v>0</v>
      </c>
      <c r="D40" s="31">
        <v>0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f t="shared" si="10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12" t="s">
        <v>81</v>
      </c>
      <c r="B41" s="31">
        <v>0</v>
      </c>
      <c r="C41" s="31">
        <v>0</v>
      </c>
      <c r="D41" s="31">
        <v>0</v>
      </c>
      <c r="E41" s="31">
        <v>0</v>
      </c>
      <c r="F41" s="31">
        <v>0</v>
      </c>
      <c r="G41" s="31">
        <v>0</v>
      </c>
      <c r="H41" s="31">
        <v>0</v>
      </c>
      <c r="I41" s="31">
        <v>0</v>
      </c>
      <c r="J41" s="31">
        <v>0</v>
      </c>
      <c r="K41" s="31">
        <v>1089000</v>
      </c>
      <c r="L41" s="31">
        <v>990000</v>
      </c>
      <c r="M41" s="31">
        <v>0</v>
      </c>
      <c r="N41" s="31">
        <v>0</v>
      </c>
      <c r="O41" s="31">
        <f t="shared" si="10"/>
        <v>2079000</v>
      </c>
      <c r="P41"/>
      <c r="Q41" s="57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8.75" customHeight="1">
      <c r="A42" s="12" t="s">
        <v>82</v>
      </c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-1089000</v>
      </c>
      <c r="L42" s="31">
        <v>-990000</v>
      </c>
      <c r="M42" s="31">
        <v>0</v>
      </c>
      <c r="N42" s="31">
        <v>0</v>
      </c>
      <c r="O42" s="31">
        <f t="shared" si="10"/>
        <v>-2079000</v>
      </c>
      <c r="P42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8.75" customHeight="1">
      <c r="A43" s="12" t="s">
        <v>46</v>
      </c>
      <c r="B43" s="31">
        <v>0</v>
      </c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f t="shared" si="10"/>
        <v>0</v>
      </c>
      <c r="P43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8.75" customHeight="1">
      <c r="A44" s="12" t="s">
        <v>47</v>
      </c>
      <c r="B44" s="31">
        <v>0</v>
      </c>
      <c r="C44" s="31">
        <v>0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f>SUM(B44:N44)</f>
        <v>0</v>
      </c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8.75" customHeight="1">
      <c r="A45" s="12" t="s">
        <v>73</v>
      </c>
      <c r="B45" s="59">
        <v>0</v>
      </c>
      <c r="C45" s="59">
        <v>0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0</v>
      </c>
      <c r="K45" s="59">
        <v>0</v>
      </c>
      <c r="L45" s="59">
        <v>0</v>
      </c>
      <c r="M45" s="59">
        <v>0</v>
      </c>
      <c r="N45" s="59">
        <v>0</v>
      </c>
      <c r="O45" s="31">
        <f t="shared" si="10"/>
        <v>0</v>
      </c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8.75" customHeight="1">
      <c r="A46" s="12" t="s">
        <v>74</v>
      </c>
      <c r="B46" s="59">
        <v>0</v>
      </c>
      <c r="C46" s="59">
        <v>0</v>
      </c>
      <c r="D46" s="59">
        <v>0</v>
      </c>
      <c r="E46" s="59">
        <v>0</v>
      </c>
      <c r="F46" s="59">
        <v>0</v>
      </c>
      <c r="G46" s="59">
        <v>0</v>
      </c>
      <c r="H46" s="59">
        <v>0</v>
      </c>
      <c r="I46" s="59">
        <v>0</v>
      </c>
      <c r="J46" s="59">
        <v>0</v>
      </c>
      <c r="K46" s="59">
        <v>0</v>
      </c>
      <c r="L46" s="59">
        <v>0</v>
      </c>
      <c r="M46" s="59">
        <v>0</v>
      </c>
      <c r="N46" s="59">
        <v>0</v>
      </c>
      <c r="O46" s="31">
        <f t="shared" si="10"/>
        <v>0</v>
      </c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8.75" customHeight="1">
      <c r="A47" s="12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8.75" customHeight="1">
      <c r="A48" s="26" t="s">
        <v>48</v>
      </c>
      <c r="B48" s="33">
        <v>0</v>
      </c>
      <c r="C48" s="33">
        <v>0</v>
      </c>
      <c r="D48" s="33"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1">
        <f t="shared" si="10"/>
        <v>0</v>
      </c>
      <c r="P48"/>
      <c r="Q48"/>
      <c r="R48"/>
      <c r="S48"/>
      <c r="T48"/>
      <c r="U48"/>
      <c r="V48"/>
      <c r="W48"/>
      <c r="X48"/>
      <c r="Y48"/>
      <c r="Z48"/>
    </row>
    <row r="49" spans="1:26" ht="18.75" customHeight="1">
      <c r="A49" s="26" t="s">
        <v>49</v>
      </c>
      <c r="B49" s="33">
        <v>0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1">
        <f>SUM(B49:N49)</f>
        <v>0</v>
      </c>
      <c r="P49"/>
      <c r="Q49"/>
      <c r="R49"/>
      <c r="S49"/>
      <c r="T49"/>
      <c r="U49"/>
      <c r="V49"/>
      <c r="W49"/>
      <c r="X49"/>
      <c r="Y49"/>
      <c r="Z49"/>
    </row>
    <row r="50" spans="1:26" ht="18.75" customHeight="1">
      <c r="A50" s="26" t="s">
        <v>75</v>
      </c>
      <c r="B50" s="33">
        <f>B51+B52</f>
        <v>0</v>
      </c>
      <c r="C50" s="33">
        <f aca="true" t="shared" si="12" ref="C50:O50">C51+C52</f>
        <v>0</v>
      </c>
      <c r="D50" s="33">
        <f t="shared" si="12"/>
        <v>0</v>
      </c>
      <c r="E50" s="33">
        <f t="shared" si="12"/>
        <v>0</v>
      </c>
      <c r="F50" s="33">
        <f t="shared" si="12"/>
        <v>0</v>
      </c>
      <c r="G50" s="33">
        <f t="shared" si="12"/>
        <v>0</v>
      </c>
      <c r="H50" s="33">
        <f t="shared" si="12"/>
        <v>0</v>
      </c>
      <c r="I50" s="33">
        <f t="shared" si="12"/>
        <v>0</v>
      </c>
      <c r="J50" s="33">
        <f t="shared" si="12"/>
        <v>0</v>
      </c>
      <c r="K50" s="33">
        <f t="shared" si="12"/>
        <v>0</v>
      </c>
      <c r="L50" s="33">
        <f t="shared" si="12"/>
        <v>0</v>
      </c>
      <c r="M50" s="33">
        <f t="shared" si="12"/>
        <v>0</v>
      </c>
      <c r="N50" s="33">
        <f t="shared" si="12"/>
        <v>0</v>
      </c>
      <c r="O50" s="33">
        <f t="shared" si="12"/>
        <v>0</v>
      </c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8.75" customHeight="1">
      <c r="A51" s="27" t="s">
        <v>78</v>
      </c>
      <c r="B51" s="33">
        <v>0</v>
      </c>
      <c r="C51" s="33">
        <v>0</v>
      </c>
      <c r="D51" s="33"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1">
        <f t="shared" si="10"/>
        <v>0</v>
      </c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8.75" customHeight="1">
      <c r="A52" s="27" t="s">
        <v>79</v>
      </c>
      <c r="B52" s="33">
        <v>0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1">
        <f t="shared" si="10"/>
        <v>0</v>
      </c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8.75" customHeight="1">
      <c r="A53" s="12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58"/>
      <c r="Q53" s="58"/>
      <c r="R53" s="58"/>
      <c r="S53" s="58"/>
      <c r="T53" s="58"/>
      <c r="U53" s="60"/>
      <c r="V53" s="61"/>
      <c r="W53" s="58"/>
      <c r="X53" s="58"/>
      <c r="Y53" s="58"/>
      <c r="Z53" s="58"/>
    </row>
    <row r="54" spans="1:26" ht="18.75" customHeight="1">
      <c r="A54" s="14" t="s">
        <v>50</v>
      </c>
      <c r="B54" s="34">
        <f>+B20+B32</f>
        <v>1270666.27</v>
      </c>
      <c r="C54" s="34">
        <f aca="true" t="shared" si="13" ref="C54:N54">+C20+C32</f>
        <v>906782.8</v>
      </c>
      <c r="D54" s="34">
        <f t="shared" si="13"/>
        <v>804029.75</v>
      </c>
      <c r="E54" s="34">
        <f t="shared" si="13"/>
        <v>230654.75999999995</v>
      </c>
      <c r="F54" s="34">
        <f t="shared" si="13"/>
        <v>875747.6900000001</v>
      </c>
      <c r="G54" s="34">
        <f t="shared" si="13"/>
        <v>1180450.3800000001</v>
      </c>
      <c r="H54" s="34">
        <f t="shared" si="13"/>
        <v>246381.72999999995</v>
      </c>
      <c r="I54" s="34">
        <f t="shared" si="13"/>
        <v>925795.2899999998</v>
      </c>
      <c r="J54" s="34">
        <f t="shared" si="13"/>
        <v>809090.06</v>
      </c>
      <c r="K54" s="34">
        <f t="shared" si="13"/>
        <v>1070487.8099999998</v>
      </c>
      <c r="L54" s="34">
        <f t="shared" si="13"/>
        <v>1020647.88</v>
      </c>
      <c r="M54" s="34">
        <f t="shared" si="13"/>
        <v>539000.1300000001</v>
      </c>
      <c r="N54" s="34">
        <f t="shared" si="13"/>
        <v>273973.64</v>
      </c>
      <c r="O54" s="34">
        <f>SUM(B54:N54)</f>
        <v>10153708.190000001</v>
      </c>
      <c r="P54"/>
      <c r="Q54" s="41"/>
      <c r="R54"/>
      <c r="S54"/>
      <c r="T54"/>
      <c r="U54" s="41"/>
      <c r="V54"/>
      <c r="W54"/>
      <c r="X54"/>
      <c r="Y54"/>
      <c r="Z54"/>
    </row>
    <row r="55" spans="1:21" ht="18.75" customHeight="1">
      <c r="A55" s="35" t="s">
        <v>51</v>
      </c>
      <c r="B55" s="31"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16">
        <f t="shared" si="10"/>
        <v>0</v>
      </c>
      <c r="P55"/>
      <c r="Q55" s="41"/>
      <c r="R55"/>
      <c r="S55"/>
      <c r="U55" s="40"/>
    </row>
    <row r="56" spans="1:19" ht="18.75" customHeight="1">
      <c r="A56" s="35" t="s">
        <v>52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16">
        <f t="shared" si="10"/>
        <v>0</v>
      </c>
      <c r="P56"/>
      <c r="Q56"/>
      <c r="R56"/>
      <c r="S56"/>
    </row>
    <row r="57" spans="1:19" ht="15.75">
      <c r="A57" s="36"/>
      <c r="B57" s="37"/>
      <c r="C57" s="37"/>
      <c r="D57" s="38"/>
      <c r="E57" s="38"/>
      <c r="F57" s="38"/>
      <c r="G57" s="38"/>
      <c r="H57" s="38"/>
      <c r="I57" s="37"/>
      <c r="J57" s="38"/>
      <c r="K57" s="38"/>
      <c r="L57" s="38"/>
      <c r="M57" s="38"/>
      <c r="N57" s="38"/>
      <c r="O57" s="39"/>
      <c r="P57" s="40"/>
      <c r="Q57"/>
      <c r="R57" s="41"/>
      <c r="S57"/>
    </row>
    <row r="58" spans="1:19" ht="12.75" customHeight="1">
      <c r="A58" s="62"/>
      <c r="B58" s="63"/>
      <c r="C58" s="63"/>
      <c r="D58" s="64"/>
      <c r="E58" s="64"/>
      <c r="F58" s="64"/>
      <c r="G58" s="64"/>
      <c r="H58" s="64"/>
      <c r="I58" s="63"/>
      <c r="J58" s="64"/>
      <c r="K58" s="64"/>
      <c r="L58" s="64"/>
      <c r="M58" s="64"/>
      <c r="N58" s="64"/>
      <c r="O58" s="65"/>
      <c r="P58" s="58"/>
      <c r="Q58" s="58"/>
      <c r="R58" s="60"/>
      <c r="S58" s="58"/>
    </row>
    <row r="59" spans="1:17" ht="15" customHeight="1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58"/>
      <c r="Q59" s="58"/>
    </row>
    <row r="60" spans="1:17" ht="18.75" customHeight="1">
      <c r="A60" s="14" t="s">
        <v>53</v>
      </c>
      <c r="B60" s="42">
        <f aca="true" t="shared" si="14" ref="B60:O60">SUM(B61:B71)</f>
        <v>1270666.26</v>
      </c>
      <c r="C60" s="42">
        <f t="shared" si="14"/>
        <v>906782.8</v>
      </c>
      <c r="D60" s="42">
        <f t="shared" si="14"/>
        <v>804029.75</v>
      </c>
      <c r="E60" s="42">
        <f t="shared" si="14"/>
        <v>230654.76</v>
      </c>
      <c r="F60" s="42">
        <f t="shared" si="14"/>
        <v>875747.69</v>
      </c>
      <c r="G60" s="42">
        <f t="shared" si="14"/>
        <v>1180450.38</v>
      </c>
      <c r="H60" s="42">
        <f t="shared" si="14"/>
        <v>246381.73</v>
      </c>
      <c r="I60" s="42">
        <f t="shared" si="14"/>
        <v>925795.29</v>
      </c>
      <c r="J60" s="42">
        <f t="shared" si="14"/>
        <v>809090.07</v>
      </c>
      <c r="K60" s="42">
        <f t="shared" si="14"/>
        <v>1070487.8</v>
      </c>
      <c r="L60" s="42">
        <f t="shared" si="14"/>
        <v>1020647.87</v>
      </c>
      <c r="M60" s="42">
        <f t="shared" si="14"/>
        <v>539000.13</v>
      </c>
      <c r="N60" s="42">
        <f t="shared" si="14"/>
        <v>273973.63</v>
      </c>
      <c r="O60" s="34">
        <f t="shared" si="14"/>
        <v>10153708.160000002</v>
      </c>
      <c r="Q60"/>
    </row>
    <row r="61" spans="1:18" ht="18.75" customHeight="1">
      <c r="A61" s="26" t="s">
        <v>54</v>
      </c>
      <c r="B61" s="42">
        <v>1046339.94</v>
      </c>
      <c r="C61" s="42">
        <v>644285.67</v>
      </c>
      <c r="D61" s="43">
        <v>0</v>
      </c>
      <c r="E61" s="43">
        <v>0</v>
      </c>
      <c r="F61" s="43">
        <v>0</v>
      </c>
      <c r="G61" s="43">
        <v>0</v>
      </c>
      <c r="H61" s="43">
        <v>0</v>
      </c>
      <c r="I61" s="43">
        <v>0</v>
      </c>
      <c r="J61" s="43">
        <v>0</v>
      </c>
      <c r="K61" s="43">
        <v>0</v>
      </c>
      <c r="L61" s="43">
        <v>0</v>
      </c>
      <c r="M61" s="43">
        <v>0</v>
      </c>
      <c r="N61" s="43">
        <v>0</v>
      </c>
      <c r="O61" s="34">
        <f>SUM(B61:N61)</f>
        <v>1690625.6099999999</v>
      </c>
      <c r="P61"/>
      <c r="Q61"/>
      <c r="R61" s="41"/>
    </row>
    <row r="62" spans="1:16" ht="18.75" customHeight="1">
      <c r="A62" s="26" t="s">
        <v>55</v>
      </c>
      <c r="B62" s="42">
        <v>224326.32</v>
      </c>
      <c r="C62" s="42">
        <v>262497.13</v>
      </c>
      <c r="D62" s="43">
        <v>0</v>
      </c>
      <c r="E62" s="43">
        <v>0</v>
      </c>
      <c r="F62" s="43">
        <v>0</v>
      </c>
      <c r="G62" s="43">
        <v>0</v>
      </c>
      <c r="H62" s="43">
        <v>0</v>
      </c>
      <c r="I62" s="43">
        <v>0</v>
      </c>
      <c r="J62" s="43">
        <v>0</v>
      </c>
      <c r="K62" s="43">
        <v>0</v>
      </c>
      <c r="L62" s="43">
        <v>0</v>
      </c>
      <c r="M62" s="43">
        <v>0</v>
      </c>
      <c r="N62" s="43">
        <v>0</v>
      </c>
      <c r="O62" s="34">
        <f aca="true" t="shared" si="15" ref="O62:O71">SUM(B62:N62)</f>
        <v>486823.45</v>
      </c>
      <c r="P62"/>
    </row>
    <row r="63" spans="1:17" ht="18.75" customHeight="1">
      <c r="A63" s="26" t="s">
        <v>56</v>
      </c>
      <c r="B63" s="43">
        <v>0</v>
      </c>
      <c r="C63" s="43">
        <v>0</v>
      </c>
      <c r="D63" s="29">
        <v>804029.75</v>
      </c>
      <c r="E63" s="43">
        <v>0</v>
      </c>
      <c r="F63" s="43">
        <v>0</v>
      </c>
      <c r="G63" s="43">
        <v>0</v>
      </c>
      <c r="H63" s="42">
        <v>246381.73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v>0</v>
      </c>
      <c r="O63" s="29">
        <f t="shared" si="15"/>
        <v>1050411.48</v>
      </c>
      <c r="P63" s="52"/>
      <c r="Q63"/>
    </row>
    <row r="64" spans="1:18" ht="18.75" customHeight="1">
      <c r="A64" s="26" t="s">
        <v>57</v>
      </c>
      <c r="B64" s="43">
        <v>0</v>
      </c>
      <c r="C64" s="43">
        <v>0</v>
      </c>
      <c r="D64" s="43">
        <v>0</v>
      </c>
      <c r="E64" s="29">
        <v>230654.76</v>
      </c>
      <c r="F64" s="43">
        <v>0</v>
      </c>
      <c r="G64" s="43">
        <v>0</v>
      </c>
      <c r="H64" s="43">
        <v>0</v>
      </c>
      <c r="I64" s="43">
        <v>0</v>
      </c>
      <c r="J64" s="43">
        <v>0</v>
      </c>
      <c r="K64" s="43">
        <v>0</v>
      </c>
      <c r="L64" s="43">
        <v>0</v>
      </c>
      <c r="M64" s="43">
        <v>0</v>
      </c>
      <c r="N64" s="43">
        <v>0</v>
      </c>
      <c r="O64" s="34">
        <f t="shared" si="15"/>
        <v>230654.76</v>
      </c>
      <c r="R64"/>
    </row>
    <row r="65" spans="1:19" ht="18.75" customHeight="1">
      <c r="A65" s="26" t="s">
        <v>58</v>
      </c>
      <c r="B65" s="43">
        <v>0</v>
      </c>
      <c r="C65" s="43">
        <v>0</v>
      </c>
      <c r="D65" s="43">
        <v>0</v>
      </c>
      <c r="E65" s="43">
        <v>0</v>
      </c>
      <c r="F65" s="29">
        <v>875747.69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v>0</v>
      </c>
      <c r="O65" s="29">
        <f t="shared" si="15"/>
        <v>875747.69</v>
      </c>
      <c r="S65"/>
    </row>
    <row r="66" spans="1:20" ht="18.75" customHeight="1">
      <c r="A66" s="26" t="s">
        <v>59</v>
      </c>
      <c r="B66" s="43">
        <v>0</v>
      </c>
      <c r="C66" s="43">
        <v>0</v>
      </c>
      <c r="D66" s="43">
        <v>0</v>
      </c>
      <c r="E66" s="43">
        <v>0</v>
      </c>
      <c r="F66" s="43">
        <v>0</v>
      </c>
      <c r="G66" s="42">
        <v>1180450.38</v>
      </c>
      <c r="H66" s="43">
        <v>0</v>
      </c>
      <c r="I66" s="43">
        <v>0</v>
      </c>
      <c r="J66" s="43">
        <v>0</v>
      </c>
      <c r="K66" s="43">
        <v>0</v>
      </c>
      <c r="L66" s="43">
        <v>0</v>
      </c>
      <c r="M66" s="43">
        <v>0</v>
      </c>
      <c r="N66" s="43">
        <v>0</v>
      </c>
      <c r="O66" s="34">
        <f t="shared" si="15"/>
        <v>1180450.38</v>
      </c>
      <c r="T66"/>
    </row>
    <row r="67" spans="1:21" ht="18.75" customHeight="1">
      <c r="A67" s="26" t="s">
        <v>60</v>
      </c>
      <c r="B67" s="43">
        <v>0</v>
      </c>
      <c r="C67" s="43">
        <v>0</v>
      </c>
      <c r="D67" s="43">
        <v>0</v>
      </c>
      <c r="E67" s="43">
        <v>0</v>
      </c>
      <c r="F67" s="43">
        <v>0</v>
      </c>
      <c r="G67" s="43">
        <v>0</v>
      </c>
      <c r="H67" s="43">
        <v>0</v>
      </c>
      <c r="I67" s="42">
        <v>925795.29</v>
      </c>
      <c r="J67" s="43">
        <v>0</v>
      </c>
      <c r="K67" s="43">
        <v>0</v>
      </c>
      <c r="L67" s="43">
        <v>0</v>
      </c>
      <c r="M67" s="43">
        <v>0</v>
      </c>
      <c r="N67" s="43">
        <v>0</v>
      </c>
      <c r="O67" s="34">
        <f t="shared" si="15"/>
        <v>925795.29</v>
      </c>
      <c r="U67"/>
    </row>
    <row r="68" spans="1:22" ht="18.75" customHeight="1">
      <c r="A68" s="26" t="s">
        <v>61</v>
      </c>
      <c r="B68" s="43">
        <v>0</v>
      </c>
      <c r="C68" s="43">
        <v>0</v>
      </c>
      <c r="D68" s="43">
        <v>0</v>
      </c>
      <c r="E68" s="43">
        <v>0</v>
      </c>
      <c r="F68" s="43">
        <v>0</v>
      </c>
      <c r="G68" s="43">
        <v>0</v>
      </c>
      <c r="H68" s="43">
        <v>0</v>
      </c>
      <c r="I68" s="43">
        <v>0</v>
      </c>
      <c r="J68" s="29">
        <v>809090.07</v>
      </c>
      <c r="K68" s="43">
        <v>0</v>
      </c>
      <c r="L68" s="43">
        <v>0</v>
      </c>
      <c r="M68" s="43">
        <v>0</v>
      </c>
      <c r="N68" s="43">
        <v>0</v>
      </c>
      <c r="O68" s="34">
        <f t="shared" si="15"/>
        <v>809090.07</v>
      </c>
      <c r="V68"/>
    </row>
    <row r="69" spans="1:23" ht="18.75" customHeight="1">
      <c r="A69" s="26" t="s">
        <v>62</v>
      </c>
      <c r="B69" s="43">
        <v>0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3">
        <v>0</v>
      </c>
      <c r="I69" s="43">
        <v>0</v>
      </c>
      <c r="J69" s="43">
        <v>0</v>
      </c>
      <c r="K69" s="29">
        <v>1070487.8</v>
      </c>
      <c r="L69" s="29">
        <v>1020647.87</v>
      </c>
      <c r="M69" s="43">
        <v>0</v>
      </c>
      <c r="N69" s="43">
        <v>0</v>
      </c>
      <c r="O69" s="34">
        <f t="shared" si="15"/>
        <v>2091135.67</v>
      </c>
      <c r="P69"/>
      <c r="W69"/>
    </row>
    <row r="70" spans="1:25" ht="18.75" customHeight="1">
      <c r="A70" s="26" t="s">
        <v>63</v>
      </c>
      <c r="B70" s="43">
        <v>0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3">
        <v>0</v>
      </c>
      <c r="I70" s="43">
        <v>0</v>
      </c>
      <c r="J70" s="43">
        <v>0</v>
      </c>
      <c r="K70" s="43">
        <v>0</v>
      </c>
      <c r="L70" s="43">
        <v>0</v>
      </c>
      <c r="M70" s="29">
        <v>539000.13</v>
      </c>
      <c r="N70" s="43">
        <v>0</v>
      </c>
      <c r="O70" s="34">
        <f t="shared" si="15"/>
        <v>539000.13</v>
      </c>
      <c r="R70"/>
      <c r="Y70"/>
    </row>
    <row r="71" spans="1:26" ht="18.75" customHeight="1">
      <c r="A71" s="36" t="s">
        <v>64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5">
        <v>273973.63</v>
      </c>
      <c r="O71" s="46">
        <f t="shared" si="15"/>
        <v>273973.63</v>
      </c>
      <c r="P71"/>
      <c r="S71"/>
      <c r="Z71"/>
    </row>
    <row r="72" spans="1:12" ht="21" customHeight="1">
      <c r="A72" s="47" t="s">
        <v>80</v>
      </c>
      <c r="B72" s="48"/>
      <c r="C72" s="48"/>
      <c r="D72"/>
      <c r="E72"/>
      <c r="F72"/>
      <c r="G72"/>
      <c r="H72" s="49"/>
      <c r="I72" s="49"/>
      <c r="J72"/>
      <c r="K72"/>
      <c r="L72"/>
    </row>
    <row r="73" spans="1:14" ht="15.75">
      <c r="A73" s="72"/>
      <c r="B73" s="72"/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</row>
    <row r="74" spans="2:14" ht="13.5">
      <c r="B74" s="53"/>
      <c r="C74" s="53"/>
      <c r="D74" s="54"/>
      <c r="E74" s="54"/>
      <c r="F74" s="54"/>
      <c r="G74" s="54"/>
      <c r="H74" s="53"/>
      <c r="I74" s="53"/>
      <c r="K74" s="54"/>
      <c r="M74" s="53"/>
      <c r="N74" s="53"/>
    </row>
    <row r="75" spans="2:14" ht="13.5">
      <c r="B75" s="48"/>
      <c r="C75" s="48"/>
      <c r="D75"/>
      <c r="E75"/>
      <c r="F75"/>
      <c r="G75"/>
      <c r="H75"/>
      <c r="I75"/>
      <c r="J75"/>
      <c r="K75"/>
      <c r="L75"/>
      <c r="N75" s="53"/>
    </row>
    <row r="76" ht="13.5">
      <c r="N76" s="53"/>
    </row>
    <row r="77" ht="13.5">
      <c r="N77" s="53"/>
    </row>
    <row r="78" ht="14.25">
      <c r="N78" s="53"/>
    </row>
    <row r="79" ht="13.5">
      <c r="N79" s="53"/>
    </row>
    <row r="80" ht="13.5">
      <c r="N80" s="53"/>
    </row>
    <row r="81" ht="13.5">
      <c r="N81" s="53"/>
    </row>
    <row r="82" ht="13.5">
      <c r="N82" s="53"/>
    </row>
    <row r="83" ht="13.5">
      <c r="N83" s="53"/>
    </row>
    <row r="84" ht="13.5">
      <c r="N84" s="53"/>
    </row>
    <row r="85" ht="13.5">
      <c r="N85" s="53"/>
    </row>
    <row r="86" ht="13.5">
      <c r="N86" s="53"/>
    </row>
    <row r="87" ht="13.5">
      <c r="N87" s="53"/>
    </row>
    <row r="88" ht="13.5">
      <c r="N88" s="53"/>
    </row>
    <row r="89" ht="13.5">
      <c r="N89" s="53"/>
    </row>
    <row r="90" ht="13.5">
      <c r="N90" s="53"/>
    </row>
    <row r="91" ht="13.5">
      <c r="N91" s="53"/>
    </row>
    <row r="92" ht="13.5">
      <c r="N92" s="53"/>
    </row>
    <row r="93" ht="13.5">
      <c r="N93" s="53"/>
    </row>
    <row r="94" ht="13.5">
      <c r="N94" s="53"/>
    </row>
    <row r="95" ht="13.5">
      <c r="N95" s="53"/>
    </row>
    <row r="96" ht="13.5">
      <c r="N96" s="53"/>
    </row>
    <row r="97" spans="3:14" ht="13.5">
      <c r="C97" s="52"/>
      <c r="D97" s="52"/>
      <c r="E97" s="52"/>
      <c r="N97" s="53"/>
    </row>
    <row r="98" spans="3:14" ht="13.5">
      <c r="C98" s="52"/>
      <c r="E98" s="52"/>
      <c r="N98" s="53"/>
    </row>
    <row r="99" ht="13.5">
      <c r="N99" s="53"/>
    </row>
    <row r="100" ht="13.5">
      <c r="N100" s="53"/>
    </row>
    <row r="101" ht="13.5">
      <c r="N101" s="53"/>
    </row>
    <row r="102" ht="13.5">
      <c r="N102" s="53"/>
    </row>
    <row r="103" ht="13.5">
      <c r="N103" s="53"/>
    </row>
    <row r="104" ht="13.5">
      <c r="N104" s="53"/>
    </row>
    <row r="105" ht="13.5">
      <c r="N105" s="53"/>
    </row>
    <row r="106" ht="13.5">
      <c r="N106" s="53"/>
    </row>
    <row r="107" ht="13.5">
      <c r="N107" s="53"/>
    </row>
    <row r="108" ht="13.5">
      <c r="N108" s="53"/>
    </row>
    <row r="109" ht="13.5">
      <c r="N109" s="53"/>
    </row>
    <row r="110" ht="13.5">
      <c r="N110" s="53"/>
    </row>
  </sheetData>
  <sheetProtection/>
  <mergeCells count="6">
    <mergeCell ref="A1:O1"/>
    <mergeCell ref="A2:O2"/>
    <mergeCell ref="A4:A6"/>
    <mergeCell ref="B4:N4"/>
    <mergeCell ref="O4:O6"/>
    <mergeCell ref="A73:N7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2024-02-01T20:05:07Z</dcterms:modified>
  <cp:category/>
  <cp:version/>
  <cp:contentType/>
  <cp:contentStatus/>
</cp:coreProperties>
</file>