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<sst xmlns="http://schemas.openxmlformats.org/spreadsheetml/2006/main" count="90" uniqueCount="87">
  <si>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</si>
  <si>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</si>
  <si>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</si>
  <si>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</si>
  <si>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</si>
  <si>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</si>
  <si>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</si>
  <si>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</si>
  <si>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</si>
  <si>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</si>
  <si>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</si>
  <si>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</si>
  <si>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</si>
  <si>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</si>
  <si>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</si>
  <si>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</si>
  <si>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</si>
  <si>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</si>
  <si>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</si>
  <si>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</si>
  <si>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</si>
  <si>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</si>
  <si>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</si>
  <si>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</si>
  <si>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</si>
  <si>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</si>
  <si>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</si>
  <si>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</si>
  <si>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</si>
  <si>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</si>
  <si>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</si>
  <si>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</si>
  <si>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</si>
  <si>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</si>
  <si>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</si>
  <si>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</si>
  <si>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</si>
  <si>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</si>
  <si>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</si>
  <si>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</si>
  <si>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</si>
  <si>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</si>
  <si>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</si>
  <si>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</si>
  <si>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</si>
  <si>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</si>
  <si>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</si>
  <si>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</si>
  <si>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</si>
  <si>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</si>
  <si>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</si>
  <si>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</si>
  <si>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</si>
  <si>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</si>
  <si>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</si>
  <si>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</si>
  <si>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</si>
  <si>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</si>
  <si>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</si>
  <si>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</si>
  <si>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</si>
  <si>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</si>
  <si>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</si>
  <si>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</si>
  <si>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</si>
  <si>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</si>
  <si>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</si>
  <si>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</si>
  <si>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</si>
  <si>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</si>
  <si>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</si>
  <si>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</si>
  <si>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</si>
  <si>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</si>
  <si>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</si>
  <si>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</si>
  <si>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</si>
  <si>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</si>
  <si>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</si>
  <si>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</si>
  <si>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</si>
  <si>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</si>
  <si>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</si>
  <si>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19/01/24 - VENCIMENTO 29/01/24</t>
  </si>
  <si>
    <t>5.0. Remuneração Veículos Elétricos</t>
  </si>
  <si>
    <r>
      <t>5.3. Revisão de Remuneração pelo Transporte Coletivo</t>
    </r>
    <r>
      <rPr>
        <vertAlign val="superscript"/>
        <sz val="9"/>
        <color indexed="8"/>
        <rFont val="Calibri"/>
        <family val="2"/>
      </rPr>
      <t>(1)</t>
    </r>
  </si>
  <si>
    <t xml:space="preserve">          (1) Revisão revisão de passageiros transportados, ar condicionado, fator de transição e remuneração veículos elétricos, dezembro/23. Total de 1.069.768.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</si>
</sst>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3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346964</v>
      </c>
      <c r="C7" s="9">
        <f t="shared" si="0"/>
        <v>234949</v>
      </c>
      <c r="D7" s="9">
        <f t="shared" si="0"/>
        <v>212895</v>
      </c>
      <c r="E7" s="9">
        <f t="shared" si="0"/>
        <v>59244</v>
      </c>
      <c r="F7" s="9">
        <f t="shared" si="0"/>
        <v>190838</v>
      </c>
      <c r="G7" s="9">
        <f t="shared" si="0"/>
        <v>327352</v>
      </c>
      <c r="H7" s="9">
        <f t="shared" si="0"/>
        <v>42980</v>
      </c>
      <c r="I7" s="9">
        <f t="shared" si="0"/>
        <v>265302</v>
      </c>
      <c r="J7" s="9">
        <f t="shared" si="0"/>
        <v>197369</v>
      </c>
      <c r="K7" s="9">
        <f t="shared" si="0"/>
        <v>302568</v>
      </c>
      <c r="L7" s="9">
        <f t="shared" si="0"/>
        <v>230160</v>
      </c>
      <c r="M7" s="9">
        <f t="shared" si="0"/>
        <v>119355</v>
      </c>
      <c r="N7" s="9">
        <f t="shared" si="0"/>
        <v>79304</v>
      </c>
      <c r="O7" s="9">
        <f t="shared" si="0"/>
        <v>2609280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10296</v>
      </c>
      <c r="C8" s="11">
        <f t="shared" si="1"/>
        <v>9682</v>
      </c>
      <c r="D8" s="11">
        <f t="shared" si="1"/>
        <v>5477</v>
      </c>
      <c r="E8" s="11">
        <f t="shared" si="1"/>
        <v>1776</v>
      </c>
      <c r="F8" s="11">
        <f t="shared" si="1"/>
        <v>6181</v>
      </c>
      <c r="G8" s="11">
        <f t="shared" si="1"/>
        <v>12266</v>
      </c>
      <c r="H8" s="11">
        <f t="shared" si="1"/>
        <v>1693</v>
      </c>
      <c r="I8" s="11">
        <f t="shared" si="1"/>
        <v>13981</v>
      </c>
      <c r="J8" s="11">
        <f t="shared" si="1"/>
        <v>8045</v>
      </c>
      <c r="K8" s="11">
        <f t="shared" si="1"/>
        <v>5219</v>
      </c>
      <c r="L8" s="11">
        <f t="shared" si="1"/>
        <v>3534</v>
      </c>
      <c r="M8" s="11">
        <f t="shared" si="1"/>
        <v>5309</v>
      </c>
      <c r="N8" s="11">
        <f t="shared" si="1"/>
        <v>3633</v>
      </c>
      <c r="O8" s="11">
        <f t="shared" si="1"/>
        <v>87092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10296</v>
      </c>
      <c r="C9" s="11">
        <v>9682</v>
      </c>
      <c r="D9" s="11">
        <v>5477</v>
      </c>
      <c r="E9" s="11">
        <v>1776</v>
      </c>
      <c r="F9" s="11">
        <v>6181</v>
      </c>
      <c r="G9" s="11">
        <v>12266</v>
      </c>
      <c r="H9" s="11">
        <v>1693</v>
      </c>
      <c r="I9" s="11">
        <v>13981</v>
      </c>
      <c r="J9" s="11">
        <v>8045</v>
      </c>
      <c r="K9" s="11">
        <v>5219</v>
      </c>
      <c r="L9" s="11">
        <v>3531</v>
      </c>
      <c r="M9" s="11">
        <v>5309</v>
      </c>
      <c r="N9" s="11">
        <v>3615</v>
      </c>
      <c r="O9" s="11">
        <f>SUM(B9:N9)</f>
        <v>87071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0</v>
      </c>
      <c r="N10" s="13">
        <v>18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336668</v>
      </c>
      <c r="C11" s="13">
        <v>225267</v>
      </c>
      <c r="D11" s="13">
        <v>207418</v>
      </c>
      <c r="E11" s="13">
        <v>57468</v>
      </c>
      <c r="F11" s="13">
        <v>184657</v>
      </c>
      <c r="G11" s="13">
        <v>315086</v>
      </c>
      <c r="H11" s="13">
        <v>41287</v>
      </c>
      <c r="I11" s="13">
        <v>251321</v>
      </c>
      <c r="J11" s="13">
        <v>189324</v>
      </c>
      <c r="K11" s="13">
        <v>297349</v>
      </c>
      <c r="L11" s="13">
        <v>226626</v>
      </c>
      <c r="M11" s="13">
        <v>114046</v>
      </c>
      <c r="N11" s="13">
        <v>75671</v>
      </c>
      <c r="O11" s="11">
        <f>SUM(B11:N11)</f>
        <v>2522188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26012</v>
      </c>
      <c r="C12" s="13">
        <v>22234</v>
      </c>
      <c r="D12" s="13">
        <v>16276</v>
      </c>
      <c r="E12" s="13">
        <v>6748</v>
      </c>
      <c r="F12" s="13">
        <v>18536</v>
      </c>
      <c r="G12" s="13">
        <v>32135</v>
      </c>
      <c r="H12" s="13">
        <v>4445</v>
      </c>
      <c r="I12" s="13">
        <v>25273</v>
      </c>
      <c r="J12" s="13">
        <v>17408</v>
      </c>
      <c r="K12" s="13">
        <v>21635</v>
      </c>
      <c r="L12" s="13">
        <v>16189</v>
      </c>
      <c r="M12" s="13">
        <v>6389</v>
      </c>
      <c r="N12" s="13">
        <v>3531</v>
      </c>
      <c r="O12" s="11">
        <f>SUM(B12:N12)</f>
        <v>216811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310656</v>
      </c>
      <c r="C13" s="15">
        <f t="shared" si="2"/>
        <v>203033</v>
      </c>
      <c r="D13" s="15">
        <f t="shared" si="2"/>
        <v>191142</v>
      </c>
      <c r="E13" s="15">
        <f t="shared" si="2"/>
        <v>50720</v>
      </c>
      <c r="F13" s="15">
        <f t="shared" si="2"/>
        <v>166121</v>
      </c>
      <c r="G13" s="15">
        <f t="shared" si="2"/>
        <v>282951</v>
      </c>
      <c r="H13" s="15">
        <f t="shared" si="2"/>
        <v>36842</v>
      </c>
      <c r="I13" s="15">
        <f t="shared" si="2"/>
        <v>226048</v>
      </c>
      <c r="J13" s="15">
        <f t="shared" si="2"/>
        <v>171916</v>
      </c>
      <c r="K13" s="15">
        <f t="shared" si="2"/>
        <v>275714</v>
      </c>
      <c r="L13" s="15">
        <f t="shared" si="2"/>
        <v>210437</v>
      </c>
      <c r="M13" s="15">
        <f t="shared" si="2"/>
        <v>107657</v>
      </c>
      <c r="N13" s="15">
        <f t="shared" si="2"/>
        <v>72140</v>
      </c>
      <c r="O13" s="11">
        <f>SUM(B13:N13)</f>
        <v>2305377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1.173170133254133</v>
      </c>
      <c r="C18" s="19">
        <v>1.225862945689832</v>
      </c>
      <c r="D18" s="19">
        <v>1.3752671925251</v>
      </c>
      <c r="E18" s="19">
        <v>0.853536457881837</v>
      </c>
      <c r="F18" s="19">
        <v>1.466375150675272</v>
      </c>
      <c r="G18" s="19">
        <v>1.39652773174729</v>
      </c>
      <c r="H18" s="19">
        <v>1.479462031148522</v>
      </c>
      <c r="I18" s="19">
        <v>1.106841573172737</v>
      </c>
      <c r="J18" s="19">
        <v>1.311416441135873</v>
      </c>
      <c r="K18" s="19">
        <v>1.151336582349004</v>
      </c>
      <c r="L18" s="19">
        <v>1.225169597808653</v>
      </c>
      <c r="M18" s="19">
        <v>1.207613505071581</v>
      </c>
      <c r="N18" s="19">
        <v>1.008277347387877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SUM(B21:B31)</f>
        <v>1326297.5299999998</v>
      </c>
      <c r="C20" s="24">
        <f aca="true" t="shared" si="3" ref="C20:O20">SUM(C21:C31)</f>
        <v>946691.54</v>
      </c>
      <c r="D20" s="24">
        <f t="shared" si="3"/>
        <v>832364.41</v>
      </c>
      <c r="E20" s="24">
        <f t="shared" si="3"/>
        <v>252621.91999999998</v>
      </c>
      <c r="F20" s="24">
        <f t="shared" si="3"/>
        <v>935890.2699999999</v>
      </c>
      <c r="G20" s="24">
        <f t="shared" si="3"/>
        <v>1270540.04</v>
      </c>
      <c r="H20" s="24">
        <f t="shared" si="3"/>
        <v>251642.77999999997</v>
      </c>
      <c r="I20" s="24">
        <f t="shared" si="3"/>
        <v>978383.57</v>
      </c>
      <c r="J20" s="24">
        <f t="shared" si="3"/>
        <v>854220.7000000001</v>
      </c>
      <c r="K20" s="24">
        <f t="shared" si="3"/>
        <v>1132130.71</v>
      </c>
      <c r="L20" s="24">
        <f t="shared" si="3"/>
        <v>1048262.4499999998</v>
      </c>
      <c r="M20" s="24">
        <f t="shared" si="3"/>
        <v>600576.2000000001</v>
      </c>
      <c r="N20" s="24">
        <f t="shared" si="3"/>
        <v>299465.94999999995</v>
      </c>
      <c r="O20" s="24">
        <f t="shared" si="3"/>
        <v>10729088.07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1024237.73</v>
      </c>
      <c r="C21" s="28">
        <f aca="true" t="shared" si="4" ref="C21:N21">ROUND((C15+C16)*C7,2)</f>
        <v>716500.47</v>
      </c>
      <c r="D21" s="28">
        <f t="shared" si="4"/>
        <v>569387.68</v>
      </c>
      <c r="E21" s="28">
        <f t="shared" si="4"/>
        <v>270685.84</v>
      </c>
      <c r="F21" s="28">
        <f t="shared" si="4"/>
        <v>591578.72</v>
      </c>
      <c r="G21" s="28">
        <f t="shared" si="4"/>
        <v>834944.01</v>
      </c>
      <c r="H21" s="28">
        <f t="shared" si="4"/>
        <v>147189.31</v>
      </c>
      <c r="I21" s="28">
        <f t="shared" si="4"/>
        <v>803360.99</v>
      </c>
      <c r="J21" s="28">
        <f t="shared" si="4"/>
        <v>601126.76</v>
      </c>
      <c r="K21" s="28">
        <f t="shared" si="4"/>
        <v>871063.02</v>
      </c>
      <c r="L21" s="28">
        <f t="shared" si="4"/>
        <v>754464.48</v>
      </c>
      <c r="M21" s="28">
        <f t="shared" si="4"/>
        <v>451460.29</v>
      </c>
      <c r="N21" s="28">
        <f t="shared" si="4"/>
        <v>270957.98</v>
      </c>
      <c r="O21" s="28">
        <f aca="true" t="shared" si="5" ref="O21:O29">SUM(B21:N21)</f>
        <v>7906957.279999999</v>
      </c>
    </row>
    <row r="22" spans="1:23" ht="18.75" customHeight="1">
      <c r="A22" s="26" t="s">
        <v>33</v>
      </c>
      <c r="B22" s="28">
        <f>IF(B18&lt;&gt;0,ROUND((B18-1)*B21,2),0)</f>
        <v>177367.38</v>
      </c>
      <c r="C22" s="28">
        <f aca="true" t="shared" si="6" ref="C22:N22">IF(C18&lt;&gt;0,ROUND((C18-1)*C21,2),0)</f>
        <v>161830.91</v>
      </c>
      <c r="D22" s="28">
        <f t="shared" si="6"/>
        <v>213672.52</v>
      </c>
      <c r="E22" s="28">
        <f t="shared" si="6"/>
        <v>-39645.61</v>
      </c>
      <c r="F22" s="28">
        <f t="shared" si="6"/>
        <v>275897.61</v>
      </c>
      <c r="G22" s="28">
        <f t="shared" si="6"/>
        <v>331078.45</v>
      </c>
      <c r="H22" s="28">
        <f t="shared" si="6"/>
        <v>70571.69</v>
      </c>
      <c r="I22" s="28">
        <f t="shared" si="6"/>
        <v>85832.35</v>
      </c>
      <c r="J22" s="28">
        <f t="shared" si="6"/>
        <v>187200.76</v>
      </c>
      <c r="K22" s="28">
        <f t="shared" si="6"/>
        <v>131823.7</v>
      </c>
      <c r="L22" s="28">
        <f t="shared" si="6"/>
        <v>169882.46</v>
      </c>
      <c r="M22" s="28">
        <f t="shared" si="6"/>
        <v>93729.25</v>
      </c>
      <c r="N22" s="28">
        <f t="shared" si="6"/>
        <v>2242.81</v>
      </c>
      <c r="O22" s="28">
        <f t="shared" si="5"/>
        <v>1861484.28</v>
      </c>
      <c r="W22" s="51"/>
    </row>
    <row r="23" spans="1:15" ht="18.75" customHeight="1">
      <c r="A23" s="26" t="s">
        <v>34</v>
      </c>
      <c r="B23" s="28">
        <v>60453.82</v>
      </c>
      <c r="C23" s="28">
        <v>39943.3</v>
      </c>
      <c r="D23" s="28">
        <v>29112.58</v>
      </c>
      <c r="E23" s="28">
        <v>10466.11</v>
      </c>
      <c r="F23" s="28">
        <v>38172.56</v>
      </c>
      <c r="G23" s="28">
        <v>58492.96</v>
      </c>
      <c r="H23" s="28">
        <v>7676.2</v>
      </c>
      <c r="I23" s="28">
        <v>42815.41</v>
      </c>
      <c r="J23" s="28">
        <v>36598.89</v>
      </c>
      <c r="K23" s="28">
        <v>51258.97</v>
      </c>
      <c r="L23" s="28">
        <v>49552.47</v>
      </c>
      <c r="M23" s="28">
        <v>23495.61</v>
      </c>
      <c r="N23" s="28">
        <v>15413.62</v>
      </c>
      <c r="O23" s="28">
        <f t="shared" si="5"/>
        <v>463452.5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1143.65</v>
      </c>
      <c r="C26" s="28">
        <v>833.23</v>
      </c>
      <c r="D26" s="28">
        <v>735.2</v>
      </c>
      <c r="E26" s="28">
        <v>220.56</v>
      </c>
      <c r="F26" s="28">
        <v>819.62</v>
      </c>
      <c r="G26" s="28">
        <v>1108.25</v>
      </c>
      <c r="H26" s="28">
        <v>204.22</v>
      </c>
      <c r="I26" s="28">
        <v>844.12</v>
      </c>
      <c r="J26" s="28">
        <v>746.1</v>
      </c>
      <c r="K26" s="28">
        <v>982.99</v>
      </c>
      <c r="L26" s="28">
        <v>909.47</v>
      </c>
      <c r="M26" s="28">
        <v>514.64</v>
      </c>
      <c r="N26" s="28">
        <v>261.41</v>
      </c>
      <c r="O26" s="28">
        <f t="shared" si="5"/>
        <v>9323.46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58091.56</v>
      </c>
      <c r="C29" s="28">
        <v>22954.09</v>
      </c>
      <c r="D29" s="28">
        <v>16730.84</v>
      </c>
      <c r="E29" s="28">
        <v>8833.12</v>
      </c>
      <c r="F29" s="28">
        <v>26690.17</v>
      </c>
      <c r="G29" s="28">
        <v>41850.97</v>
      </c>
      <c r="H29" s="28">
        <v>23991.43</v>
      </c>
      <c r="I29" s="28">
        <v>40978.97</v>
      </c>
      <c r="J29" s="28">
        <v>25818.15</v>
      </c>
      <c r="K29" s="28">
        <v>40915.54</v>
      </c>
      <c r="L29" s="28">
        <v>40850.27</v>
      </c>
      <c r="M29" s="28">
        <v>28980.65</v>
      </c>
      <c r="N29" s="28">
        <v>8492.24</v>
      </c>
      <c r="O29" s="28">
        <f t="shared" si="5"/>
        <v>385178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33056.78</v>
      </c>
      <c r="L30" s="28">
        <v>29727.82</v>
      </c>
      <c r="M30" s="28">
        <v>0</v>
      </c>
      <c r="N30" s="28">
        <v>0</v>
      </c>
      <c r="O30" s="28">
        <f>SUM(B30:N30)</f>
        <v>62784.6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-5033.370000000003</v>
      </c>
      <c r="C32" s="28">
        <f aca="true" t="shared" si="7" ref="C32:O32">+C33+C35+C48+C49+C50+C55-C56</f>
        <v>2261.8399999999965</v>
      </c>
      <c r="D32" s="28">
        <f t="shared" si="7"/>
        <v>-15647.289999999999</v>
      </c>
      <c r="E32" s="28">
        <f t="shared" si="7"/>
        <v>166.73000000000138</v>
      </c>
      <c r="F32" s="28">
        <f t="shared" si="7"/>
        <v>-25934.38</v>
      </c>
      <c r="G32" s="28">
        <f t="shared" si="7"/>
        <v>-66551.92</v>
      </c>
      <c r="H32" s="28">
        <f t="shared" si="7"/>
        <v>-5402.219999999999</v>
      </c>
      <c r="I32" s="28">
        <f t="shared" si="7"/>
        <v>-69539.07</v>
      </c>
      <c r="J32" s="28">
        <f t="shared" si="7"/>
        <v>93797.41</v>
      </c>
      <c r="K32" s="28">
        <f t="shared" si="7"/>
        <v>390741.86000000004</v>
      </c>
      <c r="L32" s="28">
        <f t="shared" si="7"/>
        <v>357729.14999999997</v>
      </c>
      <c r="M32" s="28">
        <f t="shared" si="7"/>
        <v>-39769.89</v>
      </c>
      <c r="N32" s="28">
        <f t="shared" si="7"/>
        <v>-16019.36</v>
      </c>
      <c r="O32" s="28">
        <f t="shared" si="7"/>
        <v>600799.4899999998</v>
      </c>
    </row>
    <row r="33" spans="1:15" ht="18.75" customHeight="1">
      <c r="A33" s="26" t="s">
        <v>38</v>
      </c>
      <c r="B33" s="29">
        <f>+B34</f>
        <v>-45302.4</v>
      </c>
      <c r="C33" s="29">
        <f>+C34</f>
        <v>-42600.8</v>
      </c>
      <c r="D33" s="29">
        <f aca="true" t="shared" si="8" ref="D33:O33">+D34</f>
        <v>-24098.8</v>
      </c>
      <c r="E33" s="29">
        <f t="shared" si="8"/>
        <v>-7814.4</v>
      </c>
      <c r="F33" s="29">
        <f t="shared" si="8"/>
        <v>-27196.4</v>
      </c>
      <c r="G33" s="29">
        <f t="shared" si="8"/>
        <v>-53970.4</v>
      </c>
      <c r="H33" s="29">
        <f t="shared" si="8"/>
        <v>-7449.2</v>
      </c>
      <c r="I33" s="29">
        <f t="shared" si="8"/>
        <v>-61516.4</v>
      </c>
      <c r="J33" s="29">
        <f t="shared" si="8"/>
        <v>-35398</v>
      </c>
      <c r="K33" s="29">
        <f t="shared" si="8"/>
        <v>-22963.6</v>
      </c>
      <c r="L33" s="29">
        <f t="shared" si="8"/>
        <v>-15536.4</v>
      </c>
      <c r="M33" s="29">
        <f t="shared" si="8"/>
        <v>-23359.6</v>
      </c>
      <c r="N33" s="29">
        <f t="shared" si="8"/>
        <v>-15906</v>
      </c>
      <c r="O33" s="29">
        <f t="shared" si="8"/>
        <v>-383112.4</v>
      </c>
    </row>
    <row r="34" spans="1:26" ht="18.75" customHeight="1">
      <c r="A34" s="27" t="s">
        <v>39</v>
      </c>
      <c r="B34" s="16">
        <f>ROUND((-B9)*$G$3,2)</f>
        <v>-45302.4</v>
      </c>
      <c r="C34" s="16">
        <f aca="true" t="shared" si="9" ref="C34:N34">ROUND((-C9)*$G$3,2)</f>
        <v>-42600.8</v>
      </c>
      <c r="D34" s="16">
        <f t="shared" si="9"/>
        <v>-24098.8</v>
      </c>
      <c r="E34" s="16">
        <f t="shared" si="9"/>
        <v>-7814.4</v>
      </c>
      <c r="F34" s="16">
        <f t="shared" si="9"/>
        <v>-27196.4</v>
      </c>
      <c r="G34" s="16">
        <f t="shared" si="9"/>
        <v>-53970.4</v>
      </c>
      <c r="H34" s="16">
        <f t="shared" si="9"/>
        <v>-7449.2</v>
      </c>
      <c r="I34" s="16">
        <f t="shared" si="9"/>
        <v>-61516.4</v>
      </c>
      <c r="J34" s="16">
        <f t="shared" si="9"/>
        <v>-35398</v>
      </c>
      <c r="K34" s="16">
        <f t="shared" si="9"/>
        <v>-22963.6</v>
      </c>
      <c r="L34" s="16">
        <f t="shared" si="9"/>
        <v>-15536.4</v>
      </c>
      <c r="M34" s="16">
        <f t="shared" si="9"/>
        <v>-23359.6</v>
      </c>
      <c r="N34" s="16">
        <f t="shared" si="9"/>
        <v>-15906</v>
      </c>
      <c r="O34" s="30">
        <f aca="true" t="shared" si="10" ref="O34:O56">SUM(B34:N34)</f>
        <v>-383112.4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-92.03</v>
      </c>
      <c r="C35" s="29">
        <f aca="true" t="shared" si="11" ref="C35:O35">SUM(C36:C46)</f>
        <v>-2671.19</v>
      </c>
      <c r="D35" s="29">
        <f t="shared" si="11"/>
        <v>0</v>
      </c>
      <c r="E35" s="29">
        <f t="shared" si="11"/>
        <v>-6511.56</v>
      </c>
      <c r="F35" s="29">
        <f t="shared" si="11"/>
        <v>0</v>
      </c>
      <c r="G35" s="29">
        <f t="shared" si="11"/>
        <v>-14525.35</v>
      </c>
      <c r="H35" s="29">
        <f t="shared" si="11"/>
        <v>0</v>
      </c>
      <c r="I35" s="29">
        <f t="shared" si="11"/>
        <v>0</v>
      </c>
      <c r="J35" s="29">
        <f t="shared" si="11"/>
        <v>-792</v>
      </c>
      <c r="K35" s="29">
        <f t="shared" si="11"/>
        <v>405000</v>
      </c>
      <c r="L35" s="29">
        <f t="shared" si="11"/>
        <v>369000</v>
      </c>
      <c r="M35" s="29">
        <f t="shared" si="11"/>
        <v>-17147.87</v>
      </c>
      <c r="N35" s="29">
        <f t="shared" si="11"/>
        <v>-1479.24</v>
      </c>
      <c r="O35" s="29">
        <f t="shared" si="11"/>
        <v>730780.7599999998</v>
      </c>
    </row>
    <row r="36" spans="1:26" ht="18.75" customHeight="1">
      <c r="A36" s="27" t="s">
        <v>41</v>
      </c>
      <c r="B36" s="31">
        <v>-92.03</v>
      </c>
      <c r="C36" s="31">
        <v>-2671.19</v>
      </c>
      <c r="D36" s="31">
        <v>0</v>
      </c>
      <c r="E36" s="31">
        <v>-6511.56</v>
      </c>
      <c r="F36" s="31">
        <v>0</v>
      </c>
      <c r="G36" s="31">
        <v>-14525.35</v>
      </c>
      <c r="H36" s="31">
        <v>0</v>
      </c>
      <c r="I36" s="31">
        <v>0</v>
      </c>
      <c r="J36" s="31">
        <v>-792</v>
      </c>
      <c r="K36" s="31">
        <v>0</v>
      </c>
      <c r="L36" s="31">
        <v>0</v>
      </c>
      <c r="M36" s="31">
        <v>-17147.87</v>
      </c>
      <c r="N36" s="31">
        <v>-1479.24</v>
      </c>
      <c r="O36" s="31">
        <f t="shared" si="10"/>
        <v>-43219.24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1494000</v>
      </c>
      <c r="L41" s="31">
        <v>1359000</v>
      </c>
      <c r="M41" s="31">
        <v>0</v>
      </c>
      <c r="N41" s="31">
        <v>0</v>
      </c>
      <c r="O41" s="31">
        <f t="shared" si="10"/>
        <v>2853000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85</v>
      </c>
      <c r="B48" s="33">
        <v>40361.06</v>
      </c>
      <c r="C48" s="33">
        <v>47533.83</v>
      </c>
      <c r="D48" s="33">
        <v>8451.51</v>
      </c>
      <c r="E48" s="33">
        <v>14492.69</v>
      </c>
      <c r="F48" s="33">
        <v>1262.02</v>
      </c>
      <c r="G48" s="33">
        <v>1943.83</v>
      </c>
      <c r="H48" s="33">
        <v>2046.98</v>
      </c>
      <c r="I48" s="33">
        <v>-8022.67</v>
      </c>
      <c r="J48" s="33">
        <v>129987.41</v>
      </c>
      <c r="K48" s="33">
        <v>8705.46</v>
      </c>
      <c r="L48" s="33">
        <v>4265.55</v>
      </c>
      <c r="M48" s="33">
        <v>737.58</v>
      </c>
      <c r="N48" s="33">
        <v>1365.88</v>
      </c>
      <c r="O48" s="31">
        <f t="shared" si="10"/>
        <v>253131.12999999998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1321264.1599999997</v>
      </c>
      <c r="C54" s="34">
        <f aca="true" t="shared" si="13" ref="C54:N54">+C20+C32</f>
        <v>948953.38</v>
      </c>
      <c r="D54" s="34">
        <f t="shared" si="13"/>
        <v>816717.12</v>
      </c>
      <c r="E54" s="34">
        <f t="shared" si="13"/>
        <v>252788.65</v>
      </c>
      <c r="F54" s="34">
        <f t="shared" si="13"/>
        <v>909955.8899999999</v>
      </c>
      <c r="G54" s="34">
        <f t="shared" si="13"/>
        <v>1203988.12</v>
      </c>
      <c r="H54" s="34">
        <f t="shared" si="13"/>
        <v>246240.55999999997</v>
      </c>
      <c r="I54" s="34">
        <f t="shared" si="13"/>
        <v>908844.5</v>
      </c>
      <c r="J54" s="34">
        <f t="shared" si="13"/>
        <v>948018.1100000001</v>
      </c>
      <c r="K54" s="34">
        <f t="shared" si="13"/>
        <v>1522872.57</v>
      </c>
      <c r="L54" s="34">
        <f t="shared" si="13"/>
        <v>1405991.5999999999</v>
      </c>
      <c r="M54" s="34">
        <f t="shared" si="13"/>
        <v>560806.31</v>
      </c>
      <c r="N54" s="34">
        <f t="shared" si="13"/>
        <v>283446.58999999997</v>
      </c>
      <c r="O54" s="34">
        <f>SUM(B54:N54)</f>
        <v>11329887.559999999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41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1321264.16</v>
      </c>
      <c r="C60" s="42">
        <f t="shared" si="14"/>
        <v>948953.3799999999</v>
      </c>
      <c r="D60" s="42">
        <f t="shared" si="14"/>
        <v>816717.11</v>
      </c>
      <c r="E60" s="42">
        <f t="shared" si="14"/>
        <v>252788.65</v>
      </c>
      <c r="F60" s="42">
        <f t="shared" si="14"/>
        <v>909955.89</v>
      </c>
      <c r="G60" s="42">
        <f t="shared" si="14"/>
        <v>1203988.13</v>
      </c>
      <c r="H60" s="42">
        <f t="shared" si="14"/>
        <v>246240.55</v>
      </c>
      <c r="I60" s="42">
        <f t="shared" si="14"/>
        <v>908844.5</v>
      </c>
      <c r="J60" s="42">
        <f t="shared" si="14"/>
        <v>948018.11</v>
      </c>
      <c r="K60" s="42">
        <f t="shared" si="14"/>
        <v>1522872.57</v>
      </c>
      <c r="L60" s="42">
        <f t="shared" si="14"/>
        <v>1405991.6</v>
      </c>
      <c r="M60" s="42">
        <f t="shared" si="14"/>
        <v>560806.31</v>
      </c>
      <c r="N60" s="42">
        <f t="shared" si="14"/>
        <v>283446.59</v>
      </c>
      <c r="O60" s="34">
        <f t="shared" si="14"/>
        <v>11329887.55</v>
      </c>
      <c r="Q60"/>
    </row>
    <row r="61" spans="1:18" ht="18.75" customHeight="1">
      <c r="A61" s="26" t="s">
        <v>53</v>
      </c>
      <c r="B61" s="42">
        <v>1087577.23</v>
      </c>
      <c r="C61" s="42">
        <v>673931.59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1761508.8199999998</v>
      </c>
      <c r="P61"/>
      <c r="Q61"/>
      <c r="R61" s="41"/>
    </row>
    <row r="62" spans="1:16" ht="18.75" customHeight="1">
      <c r="A62" s="26" t="s">
        <v>54</v>
      </c>
      <c r="B62" s="42">
        <v>233686.93</v>
      </c>
      <c r="C62" s="42">
        <v>275021.79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508708.72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816717.11</v>
      </c>
      <c r="E63" s="43">
        <v>0</v>
      </c>
      <c r="F63" s="43">
        <v>0</v>
      </c>
      <c r="G63" s="43">
        <v>0</v>
      </c>
      <c r="H63" s="42">
        <v>246240.55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1062957.66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252788.65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252788.65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909955.89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909955.89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1203988.13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1203988.13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908844.5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908844.5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948018.11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948018.11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1522872.57</v>
      </c>
      <c r="L69" s="29">
        <v>1405991.6</v>
      </c>
      <c r="M69" s="43">
        <v>0</v>
      </c>
      <c r="N69" s="43">
        <v>0</v>
      </c>
      <c r="O69" s="34">
        <f t="shared" si="15"/>
        <v>2928864.17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560806.31</v>
      </c>
      <c r="N70" s="43">
        <v>0</v>
      </c>
      <c r="O70" s="34">
        <f t="shared" si="15"/>
        <v>560806.31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283446.59</v>
      </c>
      <c r="O71" s="46">
        <f t="shared" si="15"/>
        <v>283446.59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 t="s">
        <v>86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spans="5:14" ht="13.5">
      <c r="E77" s="73"/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2024-01-25T00:25:17Z</dcterms:modified>
  <cp:category/>
  <cp:version/>
  <cp:contentType/>
  <cp:contentStatus/>
</cp:coreProperties>
</file>