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<sst xmlns="http://schemas.openxmlformats.org/spreadsheetml/2006/main" count="89" uniqueCount="86">
  <si>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</si>
  <si>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</si>
  <si>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</si>
  <si>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</si>
  <si>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</si>
  <si>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</si>
  <si>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</si>
  <si>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</si>
  <si>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</si>
  <si>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</si>
  <si>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</si>
  <si>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</si>
  <si>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</si>
  <si>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</si>
  <si>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</si>
  <si>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</si>
  <si>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</si>
  <si>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</si>
  <si>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</si>
  <si>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</si>
  <si>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</si>
  <si>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</si>
  <si>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</si>
  <si>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</si>
  <si>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</si>
  <si>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</si>
  <si>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</si>
  <si>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</si>
  <si>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</si>
  <si>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</si>
  <si>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</si>
  <si>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</si>
  <si>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</si>
  <si>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</si>
  <si>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</si>
  <si>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</si>
  <si>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</si>
  <si>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</si>
  <si>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</si>
  <si>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</si>
  <si>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</si>
  <si>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</si>
  <si>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</si>
  <si>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</si>
  <si>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</si>
  <si>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</si>
  <si>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</si>
  <si>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</si>
  <si>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</si>
  <si>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</si>
  <si>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</si>
  <si>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</si>
  <si>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</si>
  <si>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</si>
  <si>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</si>
  <si>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</si>
  <si>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</si>
  <si>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</si>
  <si>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</si>
  <si>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</si>
  <si>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</si>
  <si>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</si>
  <si>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</si>
  <si>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</si>
  <si>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</si>
  <si>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</si>
  <si>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</si>
  <si>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</si>
  <si>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</si>
  <si>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</si>
  <si>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</si>
  <si>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</si>
  <si>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</si>
  <si>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</si>
  <si>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</si>
  <si>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</si>
  <si>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</si>
  <si>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</si>
  <si>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</si>
  <si>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</si>
  <si>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</si>
  <si>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</si>
  <si>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</si>
  <si>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</si>
  <si>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12/01/24 - VENCIMENTO 19/01/24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</si>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</sst>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5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327324</v>
      </c>
      <c r="C7" s="9">
        <f t="shared" si="0"/>
        <v>219650</v>
      </c>
      <c r="D7" s="9">
        <f t="shared" si="0"/>
        <v>216667</v>
      </c>
      <c r="E7" s="9">
        <f t="shared" si="0"/>
        <v>58805</v>
      </c>
      <c r="F7" s="9">
        <f t="shared" si="0"/>
        <v>186414</v>
      </c>
      <c r="G7" s="9">
        <f t="shared" si="0"/>
        <v>319658</v>
      </c>
      <c r="H7" s="9">
        <f t="shared" si="0"/>
        <v>43361</v>
      </c>
      <c r="I7" s="9">
        <f t="shared" si="0"/>
        <v>254173</v>
      </c>
      <c r="J7" s="9">
        <f t="shared" si="0"/>
        <v>186231</v>
      </c>
      <c r="K7" s="9">
        <f t="shared" si="0"/>
        <v>289336</v>
      </c>
      <c r="L7" s="9">
        <f t="shared" si="0"/>
        <v>219114</v>
      </c>
      <c r="M7" s="9">
        <f t="shared" si="0"/>
        <v>112006</v>
      </c>
      <c r="N7" s="9">
        <f t="shared" si="0"/>
        <v>70247</v>
      </c>
      <c r="O7" s="9">
        <f t="shared" si="0"/>
        <v>2502986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9958</v>
      </c>
      <c r="C8" s="11">
        <f t="shared" si="1"/>
        <v>9330</v>
      </c>
      <c r="D8" s="11">
        <f t="shared" si="1"/>
        <v>5702</v>
      </c>
      <c r="E8" s="11">
        <f t="shared" si="1"/>
        <v>1959</v>
      </c>
      <c r="F8" s="11">
        <f t="shared" si="1"/>
        <v>5851</v>
      </c>
      <c r="G8" s="11">
        <f t="shared" si="1"/>
        <v>12168</v>
      </c>
      <c r="H8" s="11">
        <f t="shared" si="1"/>
        <v>1737</v>
      </c>
      <c r="I8" s="11">
        <f t="shared" si="1"/>
        <v>13346</v>
      </c>
      <c r="J8" s="11">
        <f t="shared" si="1"/>
        <v>7296</v>
      </c>
      <c r="K8" s="11">
        <f t="shared" si="1"/>
        <v>4913</v>
      </c>
      <c r="L8" s="11">
        <f t="shared" si="1"/>
        <v>3501</v>
      </c>
      <c r="M8" s="11">
        <f t="shared" si="1"/>
        <v>5273</v>
      </c>
      <c r="N8" s="11">
        <f t="shared" si="1"/>
        <v>3265</v>
      </c>
      <c r="O8" s="11">
        <f t="shared" si="1"/>
        <v>84299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9958</v>
      </c>
      <c r="C9" s="11">
        <v>9330</v>
      </c>
      <c r="D9" s="11">
        <v>5702</v>
      </c>
      <c r="E9" s="11">
        <v>1959</v>
      </c>
      <c r="F9" s="11">
        <v>5851</v>
      </c>
      <c r="G9" s="11">
        <v>12168</v>
      </c>
      <c r="H9" s="11">
        <v>1737</v>
      </c>
      <c r="I9" s="11">
        <v>13346</v>
      </c>
      <c r="J9" s="11">
        <v>7296</v>
      </c>
      <c r="K9" s="11">
        <v>4913</v>
      </c>
      <c r="L9" s="11">
        <v>3498</v>
      </c>
      <c r="M9" s="11">
        <v>5273</v>
      </c>
      <c r="N9" s="11">
        <v>3259</v>
      </c>
      <c r="O9" s="11">
        <f>SUM(B9:N9)</f>
        <v>84290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6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317366</v>
      </c>
      <c r="C11" s="13">
        <v>210320</v>
      </c>
      <c r="D11" s="13">
        <v>210965</v>
      </c>
      <c r="E11" s="13">
        <v>56846</v>
      </c>
      <c r="F11" s="13">
        <v>180563</v>
      </c>
      <c r="G11" s="13">
        <v>307490</v>
      </c>
      <c r="H11" s="13">
        <v>41624</v>
      </c>
      <c r="I11" s="13">
        <v>240827</v>
      </c>
      <c r="J11" s="13">
        <v>178935</v>
      </c>
      <c r="K11" s="13">
        <v>284423</v>
      </c>
      <c r="L11" s="13">
        <v>215613</v>
      </c>
      <c r="M11" s="13">
        <v>106733</v>
      </c>
      <c r="N11" s="13">
        <v>66982</v>
      </c>
      <c r="O11" s="11">
        <f>SUM(B11:N11)</f>
        <v>2418687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25168</v>
      </c>
      <c r="C12" s="13">
        <v>21014</v>
      </c>
      <c r="D12" s="13">
        <v>17808</v>
      </c>
      <c r="E12" s="13">
        <v>6867</v>
      </c>
      <c r="F12" s="13">
        <v>18236</v>
      </c>
      <c r="G12" s="13">
        <v>32548</v>
      </c>
      <c r="H12" s="13">
        <v>4566</v>
      </c>
      <c r="I12" s="13">
        <v>25039</v>
      </c>
      <c r="J12" s="13">
        <v>16958</v>
      </c>
      <c r="K12" s="13">
        <v>21226</v>
      </c>
      <c r="L12" s="13">
        <v>15994</v>
      </c>
      <c r="M12" s="13">
        <v>5900</v>
      </c>
      <c r="N12" s="13">
        <v>3255</v>
      </c>
      <c r="O12" s="11">
        <f>SUM(B12:N12)</f>
        <v>214579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292198</v>
      </c>
      <c r="C13" s="15">
        <f t="shared" si="2"/>
        <v>189306</v>
      </c>
      <c r="D13" s="15">
        <f t="shared" si="2"/>
        <v>193157</v>
      </c>
      <c r="E13" s="15">
        <f t="shared" si="2"/>
        <v>49979</v>
      </c>
      <c r="F13" s="15">
        <f t="shared" si="2"/>
        <v>162327</v>
      </c>
      <c r="G13" s="15">
        <f t="shared" si="2"/>
        <v>274942</v>
      </c>
      <c r="H13" s="15">
        <f t="shared" si="2"/>
        <v>37058</v>
      </c>
      <c r="I13" s="15">
        <f t="shared" si="2"/>
        <v>215788</v>
      </c>
      <c r="J13" s="15">
        <f t="shared" si="2"/>
        <v>161977</v>
      </c>
      <c r="K13" s="15">
        <f t="shared" si="2"/>
        <v>263197</v>
      </c>
      <c r="L13" s="15">
        <f t="shared" si="2"/>
        <v>199619</v>
      </c>
      <c r="M13" s="15">
        <f t="shared" si="2"/>
        <v>100833</v>
      </c>
      <c r="N13" s="15">
        <f t="shared" si="2"/>
        <v>63727</v>
      </c>
      <c r="O13" s="11">
        <f>SUM(B13:N13)</f>
        <v>2204108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1.224934105049993</v>
      </c>
      <c r="C18" s="19">
        <v>1.283167875563429</v>
      </c>
      <c r="D18" s="19">
        <v>1.368527020592159</v>
      </c>
      <c r="E18" s="19">
        <v>0.86227235617675</v>
      </c>
      <c r="F18" s="19">
        <v>1.436425550101569</v>
      </c>
      <c r="G18" s="19">
        <v>1.416810253650822</v>
      </c>
      <c r="H18" s="19">
        <v>1.458619357881757</v>
      </c>
      <c r="I18" s="19">
        <v>1.137068811906371</v>
      </c>
      <c r="J18" s="19">
        <v>1.382524855024216</v>
      </c>
      <c r="K18" s="19">
        <v>1.228958054978988</v>
      </c>
      <c r="L18" s="19">
        <v>1.272107693513034</v>
      </c>
      <c r="M18" s="19">
        <v>1.228008563144348</v>
      </c>
      <c r="N18" s="19">
        <v>1.120091504114847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1307932.6799999997</v>
      </c>
      <c r="C20" s="24">
        <f aca="true" t="shared" si="3" ref="C20:O20">SUM(C21:C31)</f>
        <v>927697.37</v>
      </c>
      <c r="D20" s="24">
        <f t="shared" si="3"/>
        <v>842604.2900000002</v>
      </c>
      <c r="E20" s="24">
        <f t="shared" si="3"/>
        <v>253669.09999999998</v>
      </c>
      <c r="F20" s="24">
        <f t="shared" si="3"/>
        <v>899020.6699999999</v>
      </c>
      <c r="G20" s="24">
        <f t="shared" si="3"/>
        <v>1259325.3099999998</v>
      </c>
      <c r="H20" s="24">
        <f t="shared" si="3"/>
        <v>249934.64999999994</v>
      </c>
      <c r="I20" s="24">
        <f t="shared" si="3"/>
        <v>964019.3400000001</v>
      </c>
      <c r="J20" s="24">
        <f t="shared" si="3"/>
        <v>850220.7700000001</v>
      </c>
      <c r="K20" s="24">
        <f t="shared" si="3"/>
        <v>1157296.92</v>
      </c>
      <c r="L20" s="24">
        <f t="shared" si="3"/>
        <v>1039192.7699999999</v>
      </c>
      <c r="M20" s="24">
        <f t="shared" si="3"/>
        <v>575118.4900000001</v>
      </c>
      <c r="N20" s="24">
        <f t="shared" si="3"/>
        <v>294899.61</v>
      </c>
      <c r="O20" s="24">
        <f t="shared" si="3"/>
        <v>10620931.970000003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966260.45</v>
      </c>
      <c r="C21" s="28">
        <f aca="true" t="shared" si="4" ref="C21:N21">ROUND((C15+C16)*C7,2)</f>
        <v>669844.64</v>
      </c>
      <c r="D21" s="28">
        <f t="shared" si="4"/>
        <v>579475.89</v>
      </c>
      <c r="E21" s="28">
        <f t="shared" si="4"/>
        <v>268680.05</v>
      </c>
      <c r="F21" s="28">
        <f t="shared" si="4"/>
        <v>577864.76</v>
      </c>
      <c r="G21" s="28">
        <f t="shared" si="4"/>
        <v>815319.69</v>
      </c>
      <c r="H21" s="28">
        <f t="shared" si="4"/>
        <v>148494.08</v>
      </c>
      <c r="I21" s="28">
        <f t="shared" si="4"/>
        <v>769661.26</v>
      </c>
      <c r="J21" s="28">
        <f t="shared" si="4"/>
        <v>567203.76</v>
      </c>
      <c r="K21" s="28">
        <f t="shared" si="4"/>
        <v>832969.41</v>
      </c>
      <c r="L21" s="28">
        <f t="shared" si="4"/>
        <v>718255.69</v>
      </c>
      <c r="M21" s="28">
        <f t="shared" si="4"/>
        <v>423662.7</v>
      </c>
      <c r="N21" s="28">
        <f t="shared" si="4"/>
        <v>240012.92</v>
      </c>
      <c r="O21" s="28">
        <f aca="true" t="shared" si="5" ref="O21:O29">SUM(B21:N21)</f>
        <v>7577705.3</v>
      </c>
    </row>
    <row r="22" spans="1:23" ht="18.75" customHeight="1">
      <c r="A22" s="26" t="s">
        <v>33</v>
      </c>
      <c r="B22" s="28">
        <f>IF(B18&lt;&gt;0,ROUND((B18-1)*B21,2),0)</f>
        <v>217344.93</v>
      </c>
      <c r="C22" s="28">
        <f aca="true" t="shared" si="6" ref="C22:N22">IF(C18&lt;&gt;0,ROUND((C18-1)*C21,2),0)</f>
        <v>189678.48</v>
      </c>
      <c r="D22" s="28">
        <f t="shared" si="6"/>
        <v>213552.52</v>
      </c>
      <c r="E22" s="28">
        <f t="shared" si="6"/>
        <v>-37004.67</v>
      </c>
      <c r="F22" s="28">
        <f t="shared" si="6"/>
        <v>252194.95</v>
      </c>
      <c r="G22" s="28">
        <f t="shared" si="6"/>
        <v>339833.61</v>
      </c>
      <c r="H22" s="28">
        <f t="shared" si="6"/>
        <v>68102.26</v>
      </c>
      <c r="I22" s="28">
        <f t="shared" si="6"/>
        <v>105496.55</v>
      </c>
      <c r="J22" s="28">
        <f t="shared" si="6"/>
        <v>216969.54</v>
      </c>
      <c r="K22" s="28">
        <f t="shared" si="6"/>
        <v>190715.06</v>
      </c>
      <c r="L22" s="28">
        <f t="shared" si="6"/>
        <v>195442.9</v>
      </c>
      <c r="M22" s="28">
        <f t="shared" si="6"/>
        <v>96598.72</v>
      </c>
      <c r="N22" s="28">
        <f t="shared" si="6"/>
        <v>28823.51</v>
      </c>
      <c r="O22" s="28">
        <f t="shared" si="5"/>
        <v>2077748.3599999999</v>
      </c>
      <c r="W22" s="51"/>
    </row>
    <row r="23" spans="1:15" ht="18.75" customHeight="1">
      <c r="A23" s="26" t="s">
        <v>34</v>
      </c>
      <c r="B23" s="28">
        <v>60094.15</v>
      </c>
      <c r="C23" s="28">
        <v>39765.56</v>
      </c>
      <c r="D23" s="28">
        <v>30214.44</v>
      </c>
      <c r="E23" s="28">
        <v>10875.42</v>
      </c>
      <c r="F23" s="28">
        <v>38744.09</v>
      </c>
      <c r="G23" s="28">
        <v>58147.39</v>
      </c>
      <c r="H23" s="28">
        <v>7130</v>
      </c>
      <c r="I23" s="28">
        <v>42489.43</v>
      </c>
      <c r="J23" s="28">
        <v>36747.74</v>
      </c>
      <c r="K23" s="28">
        <v>54584.73</v>
      </c>
      <c r="L23" s="28">
        <v>50995.21</v>
      </c>
      <c r="M23" s="28">
        <v>22982.36</v>
      </c>
      <c r="N23" s="28">
        <v>15208.91</v>
      </c>
      <c r="O23" s="28">
        <f t="shared" si="5"/>
        <v>467979.42999999993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1138.2</v>
      </c>
      <c r="C26" s="28">
        <v>825.06</v>
      </c>
      <c r="D26" s="28">
        <v>751.54</v>
      </c>
      <c r="E26" s="28">
        <v>223.28</v>
      </c>
      <c r="F26" s="28">
        <v>795.11</v>
      </c>
      <c r="G26" s="28">
        <v>1108.25</v>
      </c>
      <c r="H26" s="28">
        <v>206.95</v>
      </c>
      <c r="I26" s="28">
        <v>841.4</v>
      </c>
      <c r="J26" s="28">
        <v>751.54</v>
      </c>
      <c r="K26" s="28">
        <v>1015.67</v>
      </c>
      <c r="L26" s="28">
        <v>909.47</v>
      </c>
      <c r="M26" s="28">
        <v>498.3</v>
      </c>
      <c r="N26" s="28">
        <v>264.14</v>
      </c>
      <c r="O26" s="28">
        <f t="shared" si="5"/>
        <v>9328.909999999998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15884.31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384331.47000000003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34066.8</v>
      </c>
      <c r="L30" s="28">
        <v>29863.75</v>
      </c>
      <c r="M30" s="28">
        <v>0</v>
      </c>
      <c r="N30" s="28">
        <v>0</v>
      </c>
      <c r="O30" s="28">
        <f>SUM(B30:N30)</f>
        <v>63930.55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-179048.08000000002</v>
      </c>
      <c r="C32" s="28">
        <f aca="true" t="shared" si="7" ref="C32:O32">+C33+C35+C48+C49+C50+C55-C56</f>
        <v>-232732.17</v>
      </c>
      <c r="D32" s="28">
        <f t="shared" si="7"/>
        <v>-42309.149999999994</v>
      </c>
      <c r="E32" s="28">
        <f t="shared" si="7"/>
        <v>-16321.66</v>
      </c>
      <c r="F32" s="28">
        <f t="shared" si="7"/>
        <v>-26338.4</v>
      </c>
      <c r="G32" s="28">
        <f t="shared" si="7"/>
        <v>-150997.37</v>
      </c>
      <c r="H32" s="28">
        <f t="shared" si="7"/>
        <v>-7642.8</v>
      </c>
      <c r="I32" s="28">
        <f t="shared" si="7"/>
        <v>-78522.4</v>
      </c>
      <c r="J32" s="28">
        <f t="shared" si="7"/>
        <v>-32300.4</v>
      </c>
      <c r="K32" s="28">
        <f t="shared" si="7"/>
        <v>-31517.2</v>
      </c>
      <c r="L32" s="28">
        <f t="shared" si="7"/>
        <v>-38887.2</v>
      </c>
      <c r="M32" s="28">
        <f t="shared" si="7"/>
        <v>-29801.2</v>
      </c>
      <c r="N32" s="28">
        <f t="shared" si="7"/>
        <v>-16313.73</v>
      </c>
      <c r="O32" s="28">
        <f t="shared" si="7"/>
        <v>-882731.76</v>
      </c>
    </row>
    <row r="33" spans="1:15" ht="18.75" customHeight="1">
      <c r="A33" s="26" t="s">
        <v>38</v>
      </c>
      <c r="B33" s="29">
        <f>+B34</f>
        <v>-43815.2</v>
      </c>
      <c r="C33" s="29">
        <f>+C34</f>
        <v>-41052</v>
      </c>
      <c r="D33" s="29">
        <f aca="true" t="shared" si="8" ref="D33:O33">+D34</f>
        <v>-25088.8</v>
      </c>
      <c r="E33" s="29">
        <f t="shared" si="8"/>
        <v>-8619.6</v>
      </c>
      <c r="F33" s="29">
        <f t="shared" si="8"/>
        <v>-25744.4</v>
      </c>
      <c r="G33" s="29">
        <f t="shared" si="8"/>
        <v>-53539.2</v>
      </c>
      <c r="H33" s="29">
        <f t="shared" si="8"/>
        <v>-7642.8</v>
      </c>
      <c r="I33" s="29">
        <f t="shared" si="8"/>
        <v>-58722.4</v>
      </c>
      <c r="J33" s="29">
        <f t="shared" si="8"/>
        <v>-32102.4</v>
      </c>
      <c r="K33" s="29">
        <f t="shared" si="8"/>
        <v>-21617.2</v>
      </c>
      <c r="L33" s="29">
        <f t="shared" si="8"/>
        <v>-15391.2</v>
      </c>
      <c r="M33" s="29">
        <f t="shared" si="8"/>
        <v>-23201.2</v>
      </c>
      <c r="N33" s="29">
        <f t="shared" si="8"/>
        <v>-14339.6</v>
      </c>
      <c r="O33" s="29">
        <f t="shared" si="8"/>
        <v>-370876.00000000006</v>
      </c>
    </row>
    <row r="34" spans="1:26" ht="18.75" customHeight="1">
      <c r="A34" s="27" t="s">
        <v>39</v>
      </c>
      <c r="B34" s="16">
        <f>ROUND((-B9)*$G$3,2)</f>
        <v>-43815.2</v>
      </c>
      <c r="C34" s="16">
        <f aca="true" t="shared" si="9" ref="C34:N34">ROUND((-C9)*$G$3,2)</f>
        <v>-41052</v>
      </c>
      <c r="D34" s="16">
        <f t="shared" si="9"/>
        <v>-25088.8</v>
      </c>
      <c r="E34" s="16">
        <f t="shared" si="9"/>
        <v>-8619.6</v>
      </c>
      <c r="F34" s="16">
        <f t="shared" si="9"/>
        <v>-25744.4</v>
      </c>
      <c r="G34" s="16">
        <f t="shared" si="9"/>
        <v>-53539.2</v>
      </c>
      <c r="H34" s="16">
        <f t="shared" si="9"/>
        <v>-7642.8</v>
      </c>
      <c r="I34" s="16">
        <f t="shared" si="9"/>
        <v>-58722.4</v>
      </c>
      <c r="J34" s="16">
        <f t="shared" si="9"/>
        <v>-32102.4</v>
      </c>
      <c r="K34" s="16">
        <f t="shared" si="9"/>
        <v>-21617.2</v>
      </c>
      <c r="L34" s="16">
        <f t="shared" si="9"/>
        <v>-15391.2</v>
      </c>
      <c r="M34" s="16">
        <f t="shared" si="9"/>
        <v>-23201.2</v>
      </c>
      <c r="N34" s="16">
        <f t="shared" si="9"/>
        <v>-14339.6</v>
      </c>
      <c r="O34" s="30">
        <f aca="true" t="shared" si="10" ref="O34:O56">SUM(B34:N34)</f>
        <v>-370876.00000000006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-1386</v>
      </c>
      <c r="C35" s="29">
        <f aca="true" t="shared" si="11" ref="C35:O35">SUM(C36:C46)</f>
        <v>-396</v>
      </c>
      <c r="D35" s="29">
        <f t="shared" si="11"/>
        <v>-17220.35</v>
      </c>
      <c r="E35" s="29">
        <f t="shared" si="11"/>
        <v>-7702.0599999999995</v>
      </c>
      <c r="F35" s="29">
        <f t="shared" si="11"/>
        <v>-594</v>
      </c>
      <c r="G35" s="29">
        <f t="shared" si="11"/>
        <v>-97458.17</v>
      </c>
      <c r="H35" s="29">
        <f t="shared" si="11"/>
        <v>0</v>
      </c>
      <c r="I35" s="29">
        <f t="shared" si="11"/>
        <v>-19800</v>
      </c>
      <c r="J35" s="29">
        <f t="shared" si="11"/>
        <v>-198</v>
      </c>
      <c r="K35" s="29">
        <f t="shared" si="11"/>
        <v>-9900</v>
      </c>
      <c r="L35" s="29">
        <f t="shared" si="11"/>
        <v>-23496</v>
      </c>
      <c r="M35" s="29">
        <f t="shared" si="11"/>
        <v>-6600</v>
      </c>
      <c r="N35" s="29">
        <f t="shared" si="11"/>
        <v>-1974.13</v>
      </c>
      <c r="O35" s="29">
        <f t="shared" si="11"/>
        <v>-186724.70999999996</v>
      </c>
    </row>
    <row r="36" spans="1:26" ht="18.75" customHeight="1">
      <c r="A36" s="27" t="s">
        <v>41</v>
      </c>
      <c r="B36" s="31">
        <v>-1386</v>
      </c>
      <c r="C36" s="31">
        <v>-396</v>
      </c>
      <c r="D36" s="31">
        <v>-17220.35</v>
      </c>
      <c r="E36" s="31">
        <v>-1102.06</v>
      </c>
      <c r="F36" s="31">
        <v>-594</v>
      </c>
      <c r="G36" s="31">
        <v>-77658.17</v>
      </c>
      <c r="H36" s="31">
        <v>0</v>
      </c>
      <c r="I36" s="31">
        <v>0</v>
      </c>
      <c r="J36" s="31">
        <v>-198</v>
      </c>
      <c r="K36" s="31">
        <v>0</v>
      </c>
      <c r="L36" s="31">
        <v>-396</v>
      </c>
      <c r="M36" s="31">
        <v>0</v>
      </c>
      <c r="N36" s="31">
        <v>-1974.13</v>
      </c>
      <c r="O36" s="31">
        <f t="shared" si="10"/>
        <v>-100924.71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-6600</v>
      </c>
      <c r="F38" s="31">
        <v>0</v>
      </c>
      <c r="G38" s="31">
        <v>-19800</v>
      </c>
      <c r="H38" s="31">
        <v>0</v>
      </c>
      <c r="I38" s="31">
        <v>-19800</v>
      </c>
      <c r="J38" s="31">
        <v>0</v>
      </c>
      <c r="K38" s="31">
        <v>-9900</v>
      </c>
      <c r="L38" s="31">
        <v>-23100</v>
      </c>
      <c r="M38" s="31">
        <v>-6600</v>
      </c>
      <c r="N38" s="31">
        <v>0</v>
      </c>
      <c r="O38" s="31">
        <f t="shared" si="10"/>
        <v>-85800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1128884.5999999996</v>
      </c>
      <c r="C54" s="34">
        <f aca="true" t="shared" si="13" ref="C54:N54">+C20+C32</f>
        <v>694965.2</v>
      </c>
      <c r="D54" s="34">
        <f t="shared" si="13"/>
        <v>800295.1400000001</v>
      </c>
      <c r="E54" s="34">
        <f t="shared" si="13"/>
        <v>237347.43999999997</v>
      </c>
      <c r="F54" s="34">
        <f t="shared" si="13"/>
        <v>872682.2699999999</v>
      </c>
      <c r="G54" s="34">
        <f t="shared" si="13"/>
        <v>1108327.94</v>
      </c>
      <c r="H54" s="34">
        <f t="shared" si="13"/>
        <v>242291.84999999995</v>
      </c>
      <c r="I54" s="34">
        <f t="shared" si="13"/>
        <v>885496.9400000001</v>
      </c>
      <c r="J54" s="34">
        <f t="shared" si="13"/>
        <v>817920.3700000001</v>
      </c>
      <c r="K54" s="34">
        <f t="shared" si="13"/>
        <v>1125779.72</v>
      </c>
      <c r="L54" s="34">
        <f t="shared" si="13"/>
        <v>1000305.57</v>
      </c>
      <c r="M54" s="34">
        <f t="shared" si="13"/>
        <v>545317.2900000002</v>
      </c>
      <c r="N54" s="34">
        <f t="shared" si="13"/>
        <v>278585.88</v>
      </c>
      <c r="O54" s="34">
        <f>SUM(B54:N54)</f>
        <v>9738200.21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-133846.88</v>
      </c>
      <c r="C55" s="31">
        <v>-191284.17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-325131.05000000005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1128884.6</v>
      </c>
      <c r="C60" s="42">
        <f t="shared" si="14"/>
        <v>694965.2</v>
      </c>
      <c r="D60" s="42">
        <f t="shared" si="14"/>
        <v>800295.15</v>
      </c>
      <c r="E60" s="42">
        <f t="shared" si="14"/>
        <v>237347.44</v>
      </c>
      <c r="F60" s="42">
        <f t="shared" si="14"/>
        <v>872682.26</v>
      </c>
      <c r="G60" s="42">
        <f t="shared" si="14"/>
        <v>1108327.94</v>
      </c>
      <c r="H60" s="42">
        <f t="shared" si="14"/>
        <v>242291.85</v>
      </c>
      <c r="I60" s="42">
        <f t="shared" si="14"/>
        <v>885496.95</v>
      </c>
      <c r="J60" s="42">
        <f t="shared" si="14"/>
        <v>817920.36</v>
      </c>
      <c r="K60" s="42">
        <f t="shared" si="14"/>
        <v>1125779.71</v>
      </c>
      <c r="L60" s="42">
        <f t="shared" si="14"/>
        <v>1000305.57</v>
      </c>
      <c r="M60" s="42">
        <f t="shared" si="14"/>
        <v>545317.29</v>
      </c>
      <c r="N60" s="42">
        <f t="shared" si="14"/>
        <v>278585.89</v>
      </c>
      <c r="O60" s="34">
        <f t="shared" si="14"/>
        <v>9738200.21</v>
      </c>
      <c r="Q60"/>
    </row>
    <row r="61" spans="1:18" ht="18.75" customHeight="1">
      <c r="A61" s="26" t="s">
        <v>54</v>
      </c>
      <c r="B61" s="42">
        <v>930787.89</v>
      </c>
      <c r="C61" s="42">
        <v>495377.9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1426165.79</v>
      </c>
      <c r="P61"/>
      <c r="Q61"/>
      <c r="R61" s="41"/>
    </row>
    <row r="62" spans="1:16" ht="18.75" customHeight="1">
      <c r="A62" s="26" t="s">
        <v>55</v>
      </c>
      <c r="B62" s="42">
        <v>198096.71</v>
      </c>
      <c r="C62" s="42">
        <v>199587.3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397684.01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800295.15</v>
      </c>
      <c r="E63" s="43">
        <v>0</v>
      </c>
      <c r="F63" s="43">
        <v>0</v>
      </c>
      <c r="G63" s="43">
        <v>0</v>
      </c>
      <c r="H63" s="42">
        <v>242291.85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1042587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237347.44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237347.44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872682.26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872682.26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1108327.94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1108327.94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885496.95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885496.95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817920.36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817920.36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1125779.71</v>
      </c>
      <c r="L69" s="29">
        <v>1000305.57</v>
      </c>
      <c r="M69" s="43">
        <v>0</v>
      </c>
      <c r="N69" s="43">
        <v>0</v>
      </c>
      <c r="O69" s="34">
        <f t="shared" si="15"/>
        <v>2126085.28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545317.29</v>
      </c>
      <c r="N70" s="43">
        <v>0</v>
      </c>
      <c r="O70" s="34">
        <f t="shared" si="15"/>
        <v>545317.29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278585.89</v>
      </c>
      <c r="O71" s="46">
        <f t="shared" si="15"/>
        <v>278585.89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2024-01-24T23:48:37Z</dcterms:modified>
  <cp:category/>
  <cp:version/>
  <cp:contentType/>
  <cp:contentStatus/>
</cp:coreProperties>
</file>