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<sst xmlns="http://schemas.openxmlformats.org/spreadsheetml/2006/main" count="89" uniqueCount="86">
  <si>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</si>
  <si>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</si>
  <si>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</si>
  <si>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</si>
  <si>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</si>
  <si>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</si>
  <si>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</si>
  <si>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</si>
  <si>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</si>
  <si>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</si>
  <si>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</si>
  <si>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</si>
  <si>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</si>
  <si>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</si>
  <si>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</si>
  <si>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</si>
  <si>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</si>
  <si>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</si>
  <si>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</si>
  <si>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</si>
  <si>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</si>
  <si>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</si>
  <si>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</si>
  <si>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</si>
  <si>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</si>
  <si>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</si>
  <si>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</si>
  <si>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</si>
  <si>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</si>
  <si>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</si>
  <si>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</si>
  <si>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</si>
  <si>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</si>
  <si>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</si>
  <si>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</si>
  <si>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</si>
  <si>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</si>
  <si>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</si>
  <si>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</si>
  <si>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</si>
  <si>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</si>
  <si>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</si>
  <si>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</si>
  <si>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</si>
  <si>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</si>
  <si>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</si>
  <si>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</si>
  <si>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</si>
  <si>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</si>
  <si>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</si>
  <si>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</si>
  <si>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</si>
  <si>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</si>
  <si>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</si>
  <si>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</si>
  <si>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</si>
  <si>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</si>
  <si>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</si>
  <si>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</si>
  <si>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</si>
  <si>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</si>
  <si>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</si>
  <si>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</si>
  <si>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</si>
  <si>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</si>
  <si>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</si>
  <si>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</si>
  <si>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</si>
  <si>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</si>
  <si>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</si>
  <si>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</si>
  <si>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</si>
  <si>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</si>
  <si>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</si>
  <si>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</si>
  <si>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</si>
  <si>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</si>
  <si>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</si>
  <si>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</si>
  <si>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</si>
  <si>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</si>
  <si>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</si>
  <si>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</si>
  <si>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</si>
  <si>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05/01/24 - VENCIMENTO 12/01/24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</si>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</sst>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327550</v>
      </c>
      <c r="C7" s="9">
        <f t="shared" si="0"/>
        <v>219004</v>
      </c>
      <c r="D7" s="9">
        <f t="shared" si="0"/>
        <v>207708</v>
      </c>
      <c r="E7" s="9">
        <f t="shared" si="0"/>
        <v>57367</v>
      </c>
      <c r="F7" s="9">
        <f t="shared" si="0"/>
        <v>189822</v>
      </c>
      <c r="G7" s="9">
        <f t="shared" si="0"/>
        <v>302538</v>
      </c>
      <c r="H7" s="9">
        <f t="shared" si="0"/>
        <v>39864</v>
      </c>
      <c r="I7" s="9">
        <f t="shared" si="0"/>
        <v>246568</v>
      </c>
      <c r="J7" s="9">
        <f t="shared" si="0"/>
        <v>187671</v>
      </c>
      <c r="K7" s="9">
        <f t="shared" si="0"/>
        <v>290529</v>
      </c>
      <c r="L7" s="9">
        <f t="shared" si="0"/>
        <v>221855</v>
      </c>
      <c r="M7" s="9">
        <f t="shared" si="0"/>
        <v>108110</v>
      </c>
      <c r="N7" s="9">
        <f t="shared" si="0"/>
        <v>70824</v>
      </c>
      <c r="O7" s="9">
        <f t="shared" si="0"/>
        <v>2469410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9702</v>
      </c>
      <c r="C8" s="11">
        <f t="shared" si="1"/>
        <v>9387</v>
      </c>
      <c r="D8" s="11">
        <f t="shared" si="1"/>
        <v>5395</v>
      </c>
      <c r="E8" s="11">
        <f t="shared" si="1"/>
        <v>1826</v>
      </c>
      <c r="F8" s="11">
        <f t="shared" si="1"/>
        <v>6274</v>
      </c>
      <c r="G8" s="11">
        <f t="shared" si="1"/>
        <v>11362</v>
      </c>
      <c r="H8" s="11">
        <f t="shared" si="1"/>
        <v>1612</v>
      </c>
      <c r="I8" s="11">
        <f t="shared" si="1"/>
        <v>13063</v>
      </c>
      <c r="J8" s="11">
        <f t="shared" si="1"/>
        <v>7572</v>
      </c>
      <c r="K8" s="11">
        <f t="shared" si="1"/>
        <v>5226</v>
      </c>
      <c r="L8" s="11">
        <f t="shared" si="1"/>
        <v>3650</v>
      </c>
      <c r="M8" s="11">
        <f t="shared" si="1"/>
        <v>5038</v>
      </c>
      <c r="N8" s="11">
        <f t="shared" si="1"/>
        <v>3323</v>
      </c>
      <c r="O8" s="11">
        <f t="shared" si="1"/>
        <v>83430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9702</v>
      </c>
      <c r="C9" s="11">
        <v>9387</v>
      </c>
      <c r="D9" s="11">
        <v>5395</v>
      </c>
      <c r="E9" s="11">
        <v>1826</v>
      </c>
      <c r="F9" s="11">
        <v>6274</v>
      </c>
      <c r="G9" s="11">
        <v>11362</v>
      </c>
      <c r="H9" s="11">
        <v>1612</v>
      </c>
      <c r="I9" s="11">
        <v>13063</v>
      </c>
      <c r="J9" s="11">
        <v>7572</v>
      </c>
      <c r="K9" s="11">
        <v>5225</v>
      </c>
      <c r="L9" s="11">
        <v>3648</v>
      </c>
      <c r="M9" s="11">
        <v>5038</v>
      </c>
      <c r="N9" s="11">
        <v>3311</v>
      </c>
      <c r="O9" s="11">
        <f>SUM(B9:N9)</f>
        <v>83415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</v>
      </c>
      <c r="L10" s="13">
        <v>2</v>
      </c>
      <c r="M10" s="13">
        <v>0</v>
      </c>
      <c r="N10" s="13">
        <v>12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317848</v>
      </c>
      <c r="C11" s="13">
        <v>209617</v>
      </c>
      <c r="D11" s="13">
        <v>202313</v>
      </c>
      <c r="E11" s="13">
        <v>55541</v>
      </c>
      <c r="F11" s="13">
        <v>183548</v>
      </c>
      <c r="G11" s="13">
        <v>291176</v>
      </c>
      <c r="H11" s="13">
        <v>38252</v>
      </c>
      <c r="I11" s="13">
        <v>233505</v>
      </c>
      <c r="J11" s="13">
        <v>180099</v>
      </c>
      <c r="K11" s="13">
        <v>285303</v>
      </c>
      <c r="L11" s="13">
        <v>218205</v>
      </c>
      <c r="M11" s="13">
        <v>103072</v>
      </c>
      <c r="N11" s="13">
        <v>67501</v>
      </c>
      <c r="O11" s="11">
        <f>SUM(B11:N11)</f>
        <v>2385980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28095</v>
      </c>
      <c r="C12" s="13">
        <v>23232</v>
      </c>
      <c r="D12" s="13">
        <v>19380</v>
      </c>
      <c r="E12" s="13">
        <v>7542</v>
      </c>
      <c r="F12" s="13">
        <v>21097</v>
      </c>
      <c r="G12" s="13">
        <v>35043</v>
      </c>
      <c r="H12" s="13">
        <v>4644</v>
      </c>
      <c r="I12" s="13">
        <v>27267</v>
      </c>
      <c r="J12" s="13">
        <v>19073</v>
      </c>
      <c r="K12" s="13">
        <v>24421</v>
      </c>
      <c r="L12" s="13">
        <v>18054</v>
      </c>
      <c r="M12" s="13">
        <v>6491</v>
      </c>
      <c r="N12" s="13">
        <v>3610</v>
      </c>
      <c r="O12" s="11">
        <f>SUM(B12:N12)</f>
        <v>237949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289753</v>
      </c>
      <c r="C13" s="15">
        <f t="shared" si="2"/>
        <v>186385</v>
      </c>
      <c r="D13" s="15">
        <f t="shared" si="2"/>
        <v>182933</v>
      </c>
      <c r="E13" s="15">
        <f t="shared" si="2"/>
        <v>47999</v>
      </c>
      <c r="F13" s="15">
        <f t="shared" si="2"/>
        <v>162451</v>
      </c>
      <c r="G13" s="15">
        <f t="shared" si="2"/>
        <v>256133</v>
      </c>
      <c r="H13" s="15">
        <f t="shared" si="2"/>
        <v>33608</v>
      </c>
      <c r="I13" s="15">
        <f t="shared" si="2"/>
        <v>206238</v>
      </c>
      <c r="J13" s="15">
        <f t="shared" si="2"/>
        <v>161026</v>
      </c>
      <c r="K13" s="15">
        <f t="shared" si="2"/>
        <v>260882</v>
      </c>
      <c r="L13" s="15">
        <f t="shared" si="2"/>
        <v>200151</v>
      </c>
      <c r="M13" s="15">
        <f t="shared" si="2"/>
        <v>96581</v>
      </c>
      <c r="N13" s="15">
        <f t="shared" si="2"/>
        <v>63891</v>
      </c>
      <c r="O13" s="11">
        <f>SUM(B13:N13)</f>
        <v>2148031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1.227120643480394</v>
      </c>
      <c r="C18" s="19">
        <v>1.314554744999086</v>
      </c>
      <c r="D18" s="19">
        <v>1.424692963589875</v>
      </c>
      <c r="E18" s="19">
        <v>0.88316102430747</v>
      </c>
      <c r="F18" s="19">
        <v>1.415231428263639</v>
      </c>
      <c r="G18" s="19">
        <v>1.492267018707429</v>
      </c>
      <c r="H18" s="19">
        <v>1.58132116352273</v>
      </c>
      <c r="I18" s="19">
        <v>1.192831470547301</v>
      </c>
      <c r="J18" s="19">
        <v>1.383512894323685</v>
      </c>
      <c r="K18" s="19">
        <v>1.206581967737298</v>
      </c>
      <c r="L18" s="19">
        <v>1.259342906465782</v>
      </c>
      <c r="M18" s="19">
        <v>1.274776732059389</v>
      </c>
      <c r="N18" s="19">
        <v>1.112777791561788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1311111.4800000002</v>
      </c>
      <c r="C20" s="24">
        <f aca="true" t="shared" si="3" ref="C20:O20">SUM(C21:C31)</f>
        <v>947788.96</v>
      </c>
      <c r="D20" s="24">
        <f t="shared" si="3"/>
        <v>839980.5200000001</v>
      </c>
      <c r="E20" s="24">
        <f t="shared" si="3"/>
        <v>253216.77999999994</v>
      </c>
      <c r="F20" s="24">
        <f t="shared" si="3"/>
        <v>901414.9500000001</v>
      </c>
      <c r="G20" s="24">
        <f t="shared" si="3"/>
        <v>1256052.1500000004</v>
      </c>
      <c r="H20" s="24">
        <f t="shared" si="3"/>
        <v>249549.61999999997</v>
      </c>
      <c r="I20" s="24">
        <f t="shared" si="3"/>
        <v>980327.03</v>
      </c>
      <c r="J20" s="24">
        <f t="shared" si="3"/>
        <v>858024.51</v>
      </c>
      <c r="K20" s="24">
        <f t="shared" si="3"/>
        <v>1141276.69</v>
      </c>
      <c r="L20" s="24">
        <f t="shared" si="3"/>
        <v>1041709.44</v>
      </c>
      <c r="M20" s="24">
        <f t="shared" si="3"/>
        <v>576299.6200000001</v>
      </c>
      <c r="N20" s="24">
        <f t="shared" si="3"/>
        <v>295391.14</v>
      </c>
      <c r="O20" s="24">
        <f t="shared" si="3"/>
        <v>10652142.89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966927.6</v>
      </c>
      <c r="C21" s="28">
        <f aca="true" t="shared" si="4" ref="C21:N21">ROUND((C15+C16)*C7,2)</f>
        <v>667874.6</v>
      </c>
      <c r="D21" s="28">
        <f t="shared" si="4"/>
        <v>555515.05</v>
      </c>
      <c r="E21" s="28">
        <f t="shared" si="4"/>
        <v>262109.82</v>
      </c>
      <c r="F21" s="28">
        <f t="shared" si="4"/>
        <v>588429.22</v>
      </c>
      <c r="G21" s="28">
        <f t="shared" si="4"/>
        <v>771653.42</v>
      </c>
      <c r="H21" s="28">
        <f t="shared" si="4"/>
        <v>136518.25</v>
      </c>
      <c r="I21" s="28">
        <f t="shared" si="4"/>
        <v>746632.56</v>
      </c>
      <c r="J21" s="28">
        <f t="shared" si="4"/>
        <v>571589.56</v>
      </c>
      <c r="K21" s="28">
        <f t="shared" si="4"/>
        <v>836403.94</v>
      </c>
      <c r="L21" s="28">
        <f t="shared" si="4"/>
        <v>727240.69</v>
      </c>
      <c r="M21" s="28">
        <f t="shared" si="4"/>
        <v>408926.08</v>
      </c>
      <c r="N21" s="28">
        <f t="shared" si="4"/>
        <v>241984.36</v>
      </c>
      <c r="O21" s="28">
        <f aca="true" t="shared" si="5" ref="O21:O29">SUM(B21:N21)</f>
        <v>7481805.149999999</v>
      </c>
    </row>
    <row r="22" spans="1:23" ht="18.75" customHeight="1">
      <c r="A22" s="26" t="s">
        <v>33</v>
      </c>
      <c r="B22" s="28">
        <f>IF(B18&lt;&gt;0,ROUND((B18-1)*B21,2),0)</f>
        <v>219609.22</v>
      </c>
      <c r="C22" s="28">
        <f aca="true" t="shared" si="6" ref="C22:N22">IF(C18&lt;&gt;0,ROUND((C18-1)*C21,2),0)</f>
        <v>210083.12</v>
      </c>
      <c r="D22" s="28">
        <f t="shared" si="6"/>
        <v>235923.33</v>
      </c>
      <c r="E22" s="28">
        <f t="shared" si="6"/>
        <v>-30624.64</v>
      </c>
      <c r="F22" s="28">
        <f t="shared" si="6"/>
        <v>244334.31</v>
      </c>
      <c r="G22" s="28">
        <f t="shared" si="6"/>
        <v>379859.53</v>
      </c>
      <c r="H22" s="28">
        <f t="shared" si="6"/>
        <v>79360.95</v>
      </c>
      <c r="I22" s="28">
        <f t="shared" si="6"/>
        <v>143974.25</v>
      </c>
      <c r="J22" s="28">
        <f t="shared" si="6"/>
        <v>219211.97</v>
      </c>
      <c r="K22" s="28">
        <f t="shared" si="6"/>
        <v>172785.97</v>
      </c>
      <c r="L22" s="28">
        <f t="shared" si="6"/>
        <v>188604.71</v>
      </c>
      <c r="M22" s="28">
        <f t="shared" si="6"/>
        <v>112363.37</v>
      </c>
      <c r="N22" s="28">
        <f t="shared" si="6"/>
        <v>27290.46</v>
      </c>
      <c r="O22" s="28">
        <f t="shared" si="5"/>
        <v>2202776.55</v>
      </c>
      <c r="W22" s="51"/>
    </row>
    <row r="23" spans="1:15" ht="18.75" customHeight="1">
      <c r="A23" s="26" t="s">
        <v>34</v>
      </c>
      <c r="B23" s="28">
        <v>60333.34</v>
      </c>
      <c r="C23" s="28">
        <v>41403.49</v>
      </c>
      <c r="D23" s="28">
        <v>29177.98</v>
      </c>
      <c r="E23" s="28">
        <v>10613.3</v>
      </c>
      <c r="F23" s="28">
        <v>38429.1</v>
      </c>
      <c r="G23" s="28">
        <v>58511.86</v>
      </c>
      <c r="H23" s="28">
        <v>7462.11</v>
      </c>
      <c r="I23" s="28">
        <v>43331.78</v>
      </c>
      <c r="J23" s="28">
        <v>37915.08</v>
      </c>
      <c r="K23" s="28">
        <v>53439.54</v>
      </c>
      <c r="L23" s="28">
        <v>51359.62</v>
      </c>
      <c r="M23" s="28">
        <v>23132.73</v>
      </c>
      <c r="N23" s="28">
        <v>15264.77</v>
      </c>
      <c r="O23" s="28">
        <f t="shared" si="5"/>
        <v>470374.69999999995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1146.37</v>
      </c>
      <c r="C26" s="28">
        <v>844.12</v>
      </c>
      <c r="D26" s="28">
        <v>754.26</v>
      </c>
      <c r="E26" s="28">
        <v>223.28</v>
      </c>
      <c r="F26" s="28">
        <v>800.56</v>
      </c>
      <c r="G26" s="28">
        <v>1110.97</v>
      </c>
      <c r="H26" s="28">
        <v>206.95</v>
      </c>
      <c r="I26" s="28">
        <v>857.74</v>
      </c>
      <c r="J26" s="28">
        <v>759.71</v>
      </c>
      <c r="K26" s="28">
        <v>1004.78</v>
      </c>
      <c r="L26" s="28">
        <v>914.92</v>
      </c>
      <c r="M26" s="28">
        <v>501.03</v>
      </c>
      <c r="N26" s="28">
        <v>261.42</v>
      </c>
      <c r="O26" s="28">
        <f t="shared" si="5"/>
        <v>9386.11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15884.31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384331.47000000003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33697.21</v>
      </c>
      <c r="L30" s="28">
        <v>29863.75</v>
      </c>
      <c r="M30" s="28">
        <v>0</v>
      </c>
      <c r="N30" s="28">
        <v>0</v>
      </c>
      <c r="O30" s="28">
        <f>SUM(B30:N30)</f>
        <v>63560.96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-42688.8</v>
      </c>
      <c r="C32" s="28">
        <f aca="true" t="shared" si="7" ref="C32:O32">+C33+C35+C48+C49+C50+C55-C56</f>
        <v>-41302.8</v>
      </c>
      <c r="D32" s="28">
        <f t="shared" si="7"/>
        <v>-29143.22</v>
      </c>
      <c r="E32" s="28">
        <f t="shared" si="7"/>
        <v>-8034.4</v>
      </c>
      <c r="F32" s="28">
        <f t="shared" si="7"/>
        <v>-28001.6</v>
      </c>
      <c r="G32" s="28">
        <f t="shared" si="7"/>
        <v>-89991.38</v>
      </c>
      <c r="H32" s="28">
        <f t="shared" si="7"/>
        <v>-7092.8</v>
      </c>
      <c r="I32" s="28">
        <f t="shared" si="7"/>
        <v>-57477.2</v>
      </c>
      <c r="J32" s="28">
        <f t="shared" si="7"/>
        <v>-33316.8</v>
      </c>
      <c r="K32" s="28">
        <f t="shared" si="7"/>
        <v>-22990</v>
      </c>
      <c r="L32" s="28">
        <f t="shared" si="7"/>
        <v>-16051.2</v>
      </c>
      <c r="M32" s="28">
        <f t="shared" si="7"/>
        <v>-42164.94</v>
      </c>
      <c r="N32" s="28">
        <f t="shared" si="7"/>
        <v>-16350.4</v>
      </c>
      <c r="O32" s="28">
        <f t="shared" si="7"/>
        <v>-434605.5400000001</v>
      </c>
    </row>
    <row r="33" spans="1:15" ht="18.75" customHeight="1">
      <c r="A33" s="26" t="s">
        <v>38</v>
      </c>
      <c r="B33" s="29">
        <f>+B34</f>
        <v>-42688.8</v>
      </c>
      <c r="C33" s="29">
        <f>+C34</f>
        <v>-41302.8</v>
      </c>
      <c r="D33" s="29">
        <f aca="true" t="shared" si="8" ref="D33:O33">+D34</f>
        <v>-23738</v>
      </c>
      <c r="E33" s="29">
        <f t="shared" si="8"/>
        <v>-8034.4</v>
      </c>
      <c r="F33" s="29">
        <f t="shared" si="8"/>
        <v>-27605.6</v>
      </c>
      <c r="G33" s="29">
        <f t="shared" si="8"/>
        <v>-49992.8</v>
      </c>
      <c r="H33" s="29">
        <f t="shared" si="8"/>
        <v>-7092.8</v>
      </c>
      <c r="I33" s="29">
        <f t="shared" si="8"/>
        <v>-57477.2</v>
      </c>
      <c r="J33" s="29">
        <f t="shared" si="8"/>
        <v>-33316.8</v>
      </c>
      <c r="K33" s="29">
        <f t="shared" si="8"/>
        <v>-22990</v>
      </c>
      <c r="L33" s="29">
        <f t="shared" si="8"/>
        <v>-16051.2</v>
      </c>
      <c r="M33" s="29">
        <f t="shared" si="8"/>
        <v>-22167.2</v>
      </c>
      <c r="N33" s="29">
        <f t="shared" si="8"/>
        <v>-14568.4</v>
      </c>
      <c r="O33" s="29">
        <f t="shared" si="8"/>
        <v>-367026.00000000006</v>
      </c>
    </row>
    <row r="34" spans="1:26" ht="18.75" customHeight="1">
      <c r="A34" s="27" t="s">
        <v>39</v>
      </c>
      <c r="B34" s="16">
        <f>ROUND((-B9)*$G$3,2)</f>
        <v>-42688.8</v>
      </c>
      <c r="C34" s="16">
        <f aca="true" t="shared" si="9" ref="C34:N34">ROUND((-C9)*$G$3,2)</f>
        <v>-41302.8</v>
      </c>
      <c r="D34" s="16">
        <f t="shared" si="9"/>
        <v>-23738</v>
      </c>
      <c r="E34" s="16">
        <f t="shared" si="9"/>
        <v>-8034.4</v>
      </c>
      <c r="F34" s="16">
        <f t="shared" si="9"/>
        <v>-27605.6</v>
      </c>
      <c r="G34" s="16">
        <f t="shared" si="9"/>
        <v>-49992.8</v>
      </c>
      <c r="H34" s="16">
        <f t="shared" si="9"/>
        <v>-7092.8</v>
      </c>
      <c r="I34" s="16">
        <f t="shared" si="9"/>
        <v>-57477.2</v>
      </c>
      <c r="J34" s="16">
        <f t="shared" si="9"/>
        <v>-33316.8</v>
      </c>
      <c r="K34" s="16">
        <f t="shared" si="9"/>
        <v>-22990</v>
      </c>
      <c r="L34" s="16">
        <f t="shared" si="9"/>
        <v>-16051.2</v>
      </c>
      <c r="M34" s="16">
        <f t="shared" si="9"/>
        <v>-22167.2</v>
      </c>
      <c r="N34" s="16">
        <f t="shared" si="9"/>
        <v>-14568.4</v>
      </c>
      <c r="O34" s="30">
        <f aca="true" t="shared" si="10" ref="O34:O56">SUM(B34:N34)</f>
        <v>-367026.00000000006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-5405.22</v>
      </c>
      <c r="E35" s="29">
        <f t="shared" si="11"/>
        <v>0</v>
      </c>
      <c r="F35" s="29">
        <f t="shared" si="11"/>
        <v>-396</v>
      </c>
      <c r="G35" s="29">
        <f t="shared" si="11"/>
        <v>-39998.58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-19997.74</v>
      </c>
      <c r="N35" s="29">
        <f t="shared" si="11"/>
        <v>-1782</v>
      </c>
      <c r="O35" s="29">
        <f t="shared" si="11"/>
        <v>-67579.54000000004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-5405.22</v>
      </c>
      <c r="E36" s="31">
        <v>0</v>
      </c>
      <c r="F36" s="31">
        <v>-396</v>
      </c>
      <c r="G36" s="31">
        <v>-39998.58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-19997.74</v>
      </c>
      <c r="N36" s="31">
        <v>-1782</v>
      </c>
      <c r="O36" s="31">
        <f t="shared" si="10"/>
        <v>-67579.54000000001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1260000</v>
      </c>
      <c r="C41" s="31">
        <v>931500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4270500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-1260000</v>
      </c>
      <c r="C42" s="31">
        <v>-931500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-4270500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1268422.6800000002</v>
      </c>
      <c r="C54" s="34">
        <f aca="true" t="shared" si="13" ref="C54:N54">+C20+C32</f>
        <v>906486.1599999999</v>
      </c>
      <c r="D54" s="34">
        <f t="shared" si="13"/>
        <v>810837.3000000002</v>
      </c>
      <c r="E54" s="34">
        <f t="shared" si="13"/>
        <v>245182.37999999995</v>
      </c>
      <c r="F54" s="34">
        <f t="shared" si="13"/>
        <v>873413.3500000001</v>
      </c>
      <c r="G54" s="34">
        <f t="shared" si="13"/>
        <v>1166060.7700000005</v>
      </c>
      <c r="H54" s="34">
        <f t="shared" si="13"/>
        <v>242456.81999999998</v>
      </c>
      <c r="I54" s="34">
        <f t="shared" si="13"/>
        <v>922849.8300000001</v>
      </c>
      <c r="J54" s="34">
        <f t="shared" si="13"/>
        <v>824707.71</v>
      </c>
      <c r="K54" s="34">
        <f t="shared" si="13"/>
        <v>1118286.69</v>
      </c>
      <c r="L54" s="34">
        <f t="shared" si="13"/>
        <v>1025658.24</v>
      </c>
      <c r="M54" s="34">
        <f t="shared" si="13"/>
        <v>534134.6800000002</v>
      </c>
      <c r="N54" s="34">
        <f t="shared" si="13"/>
        <v>279040.74</v>
      </c>
      <c r="O54" s="34">
        <f>SUM(B54:N54)</f>
        <v>10217537.350000001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1268422.67</v>
      </c>
      <c r="C60" s="42">
        <f t="shared" si="14"/>
        <v>906486.16</v>
      </c>
      <c r="D60" s="42">
        <f t="shared" si="14"/>
        <v>810837.3</v>
      </c>
      <c r="E60" s="42">
        <f t="shared" si="14"/>
        <v>245182.38</v>
      </c>
      <c r="F60" s="42">
        <f t="shared" si="14"/>
        <v>873413.34</v>
      </c>
      <c r="G60" s="42">
        <f t="shared" si="14"/>
        <v>1166060.77</v>
      </c>
      <c r="H60" s="42">
        <f t="shared" si="14"/>
        <v>242456.82</v>
      </c>
      <c r="I60" s="42">
        <f t="shared" si="14"/>
        <v>922849.84</v>
      </c>
      <c r="J60" s="42">
        <f t="shared" si="14"/>
        <v>824707.71</v>
      </c>
      <c r="K60" s="42">
        <f t="shared" si="14"/>
        <v>1118286.69</v>
      </c>
      <c r="L60" s="42">
        <f t="shared" si="14"/>
        <v>1025658.24</v>
      </c>
      <c r="M60" s="42">
        <f t="shared" si="14"/>
        <v>534134.68</v>
      </c>
      <c r="N60" s="42">
        <f t="shared" si="14"/>
        <v>279040.74</v>
      </c>
      <c r="O60" s="34">
        <f t="shared" si="14"/>
        <v>10217537.339999998</v>
      </c>
      <c r="Q60"/>
    </row>
    <row r="61" spans="1:18" ht="18.75" customHeight="1">
      <c r="A61" s="26" t="s">
        <v>54</v>
      </c>
      <c r="B61" s="42">
        <v>1044511.41</v>
      </c>
      <c r="C61" s="42">
        <v>644077.14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1688588.55</v>
      </c>
      <c r="P61"/>
      <c r="Q61"/>
      <c r="R61" s="41"/>
    </row>
    <row r="62" spans="1:16" ht="18.75" customHeight="1">
      <c r="A62" s="26" t="s">
        <v>55</v>
      </c>
      <c r="B62" s="42">
        <v>223911.26</v>
      </c>
      <c r="C62" s="42">
        <v>262409.02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486320.28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810837.3</v>
      </c>
      <c r="E63" s="43">
        <v>0</v>
      </c>
      <c r="F63" s="43">
        <v>0</v>
      </c>
      <c r="G63" s="43">
        <v>0</v>
      </c>
      <c r="H63" s="42">
        <v>242456.82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1053294.12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245182.38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245182.38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873413.34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873413.34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1166060.77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1166060.77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922849.84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922849.84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824707.71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824707.71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1118286.69</v>
      </c>
      <c r="L69" s="29">
        <v>1025658.24</v>
      </c>
      <c r="M69" s="43">
        <v>0</v>
      </c>
      <c r="N69" s="43">
        <v>0</v>
      </c>
      <c r="O69" s="34">
        <f t="shared" si="15"/>
        <v>2143944.9299999997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534134.68</v>
      </c>
      <c r="N70" s="43">
        <v>0</v>
      </c>
      <c r="O70" s="34">
        <f t="shared" si="15"/>
        <v>534134.68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279040.74</v>
      </c>
      <c r="O71" s="46">
        <f t="shared" si="15"/>
        <v>279040.74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2024-01-11T17:57:02Z</dcterms:modified>
  <cp:category/>
  <cp:version/>
  <cp:contentType/>
  <cp:contentStatus/>
</cp:coreProperties>
</file>