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<sst xmlns="http://schemas.openxmlformats.org/spreadsheetml/2006/main" count="89" uniqueCount="86">
  <si>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</si>
  <si>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</si>
  <si>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</si>
  <si>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</si>
  <si>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</si>
  <si>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</si>
  <si>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</si>
  <si>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</si>
  <si>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</si>
  <si>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</si>
  <si>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</si>
  <si>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</si>
  <si>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</si>
  <si>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</si>
  <si>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</si>
  <si>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</si>
  <si>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</si>
  <si>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</si>
  <si>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</si>
  <si>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</si>
  <si>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</si>
  <si>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</si>
  <si>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</si>
  <si>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</si>
  <si>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</si>
  <si>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</si>
  <si>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</si>
  <si>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</si>
  <si>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</si>
  <si>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</si>
  <si>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</si>
  <si>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</si>
  <si>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</si>
  <si>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</si>
  <si>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</si>
  <si>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</si>
  <si>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</si>
  <si>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</si>
  <si>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</si>
  <si>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</si>
  <si>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</si>
  <si>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</si>
  <si>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</si>
  <si>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</si>
  <si>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</si>
  <si>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</si>
  <si>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</si>
  <si>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</si>
  <si>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</si>
  <si>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</si>
  <si>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</si>
  <si>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</si>
  <si>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</si>
  <si>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</si>
  <si>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</si>
  <si>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</si>
  <si>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</si>
  <si>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</si>
  <si>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</si>
  <si>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</si>
  <si>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</si>
  <si>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</si>
  <si>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</si>
  <si>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</si>
  <si>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</si>
  <si>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</si>
  <si>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</si>
  <si>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</si>
  <si>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</si>
  <si>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</si>
  <si>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</si>
  <si>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</si>
  <si>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</si>
  <si>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</si>
  <si>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</si>
  <si>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</si>
  <si>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</si>
  <si>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</si>
  <si>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</si>
  <si>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</si>
  <si>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</si>
  <si>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</si>
  <si>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</si>
  <si>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</si>
  <si>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02/01/24 - VENCIMENTO 09/01/24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</si>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</sst>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251108</v>
      </c>
      <c r="C7" s="9">
        <f t="shared" si="0"/>
        <v>171140</v>
      </c>
      <c r="D7" s="9">
        <f t="shared" si="0"/>
        <v>159962</v>
      </c>
      <c r="E7" s="9">
        <f t="shared" si="0"/>
        <v>28692</v>
      </c>
      <c r="F7" s="9">
        <f t="shared" si="0"/>
        <v>140658</v>
      </c>
      <c r="G7" s="9">
        <f t="shared" si="0"/>
        <v>231116</v>
      </c>
      <c r="H7" s="9">
        <f t="shared" si="0"/>
        <v>29644</v>
      </c>
      <c r="I7" s="9">
        <f t="shared" si="0"/>
        <v>177952</v>
      </c>
      <c r="J7" s="9">
        <f t="shared" si="0"/>
        <v>149247</v>
      </c>
      <c r="K7" s="9">
        <f t="shared" si="0"/>
        <v>224310</v>
      </c>
      <c r="L7" s="9">
        <f t="shared" si="0"/>
        <v>176438</v>
      </c>
      <c r="M7" s="9">
        <f t="shared" si="0"/>
        <v>86035</v>
      </c>
      <c r="N7" s="9">
        <f t="shared" si="0"/>
        <v>56111</v>
      </c>
      <c r="O7" s="9">
        <f t="shared" si="0"/>
        <v>1882413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7729</v>
      </c>
      <c r="C8" s="11">
        <f t="shared" si="1"/>
        <v>7729</v>
      </c>
      <c r="D8" s="11">
        <f t="shared" si="1"/>
        <v>4628</v>
      </c>
      <c r="E8" s="11">
        <f t="shared" si="1"/>
        <v>997</v>
      </c>
      <c r="F8" s="11">
        <f t="shared" si="1"/>
        <v>5047</v>
      </c>
      <c r="G8" s="11">
        <f t="shared" si="1"/>
        <v>9550</v>
      </c>
      <c r="H8" s="11">
        <f t="shared" si="1"/>
        <v>1210</v>
      </c>
      <c r="I8" s="11">
        <f t="shared" si="1"/>
        <v>9565</v>
      </c>
      <c r="J8" s="11">
        <f t="shared" si="1"/>
        <v>6551</v>
      </c>
      <c r="K8" s="11">
        <f t="shared" si="1"/>
        <v>4076</v>
      </c>
      <c r="L8" s="11">
        <f t="shared" si="1"/>
        <v>2809</v>
      </c>
      <c r="M8" s="11">
        <f t="shared" si="1"/>
        <v>4085</v>
      </c>
      <c r="N8" s="11">
        <f t="shared" si="1"/>
        <v>2691</v>
      </c>
      <c r="O8" s="11">
        <f t="shared" si="1"/>
        <v>66667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7729</v>
      </c>
      <c r="C9" s="11">
        <v>7729</v>
      </c>
      <c r="D9" s="11">
        <v>4628</v>
      </c>
      <c r="E9" s="11">
        <v>997</v>
      </c>
      <c r="F9" s="11">
        <v>5047</v>
      </c>
      <c r="G9" s="11">
        <v>9550</v>
      </c>
      <c r="H9" s="11">
        <v>1210</v>
      </c>
      <c r="I9" s="11">
        <v>9565</v>
      </c>
      <c r="J9" s="11">
        <v>6551</v>
      </c>
      <c r="K9" s="11">
        <v>4076</v>
      </c>
      <c r="L9" s="11">
        <v>2806</v>
      </c>
      <c r="M9" s="11">
        <v>4085</v>
      </c>
      <c r="N9" s="11">
        <v>2677</v>
      </c>
      <c r="O9" s="11">
        <f>SUM(B9:N9)</f>
        <v>66650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</v>
      </c>
      <c r="M10" s="13">
        <v>0</v>
      </c>
      <c r="N10" s="13">
        <v>14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243379</v>
      </c>
      <c r="C11" s="13">
        <v>163411</v>
      </c>
      <c r="D11" s="13">
        <v>155334</v>
      </c>
      <c r="E11" s="13">
        <v>27695</v>
      </c>
      <c r="F11" s="13">
        <v>135611</v>
      </c>
      <c r="G11" s="13">
        <v>221566</v>
      </c>
      <c r="H11" s="13">
        <v>28434</v>
      </c>
      <c r="I11" s="13">
        <v>168387</v>
      </c>
      <c r="J11" s="13">
        <v>142696</v>
      </c>
      <c r="K11" s="13">
        <v>220234</v>
      </c>
      <c r="L11" s="13">
        <v>173629</v>
      </c>
      <c r="M11" s="13">
        <v>81950</v>
      </c>
      <c r="N11" s="13">
        <v>53420</v>
      </c>
      <c r="O11" s="11">
        <f>SUM(B11:N11)</f>
        <v>1815746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21636</v>
      </c>
      <c r="C12" s="13">
        <v>18058</v>
      </c>
      <c r="D12" s="13">
        <v>14254</v>
      </c>
      <c r="E12" s="13">
        <v>3550</v>
      </c>
      <c r="F12" s="13">
        <v>14894</v>
      </c>
      <c r="G12" s="13">
        <v>25964</v>
      </c>
      <c r="H12" s="13">
        <v>3502</v>
      </c>
      <c r="I12" s="13">
        <v>19349</v>
      </c>
      <c r="J12" s="13">
        <v>15107</v>
      </c>
      <c r="K12" s="13">
        <v>18480</v>
      </c>
      <c r="L12" s="13">
        <v>14216</v>
      </c>
      <c r="M12" s="13">
        <v>5296</v>
      </c>
      <c r="N12" s="13">
        <v>2881</v>
      </c>
      <c r="O12" s="11">
        <f>SUM(B12:N12)</f>
        <v>177187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221743</v>
      </c>
      <c r="C13" s="15">
        <f t="shared" si="2"/>
        <v>145353</v>
      </c>
      <c r="D13" s="15">
        <f t="shared" si="2"/>
        <v>141080</v>
      </c>
      <c r="E13" s="15">
        <f t="shared" si="2"/>
        <v>24145</v>
      </c>
      <c r="F13" s="15">
        <f t="shared" si="2"/>
        <v>120717</v>
      </c>
      <c r="G13" s="15">
        <f t="shared" si="2"/>
        <v>195602</v>
      </c>
      <c r="H13" s="15">
        <f t="shared" si="2"/>
        <v>24932</v>
      </c>
      <c r="I13" s="15">
        <f t="shared" si="2"/>
        <v>149038</v>
      </c>
      <c r="J13" s="15">
        <f t="shared" si="2"/>
        <v>127589</v>
      </c>
      <c r="K13" s="15">
        <f t="shared" si="2"/>
        <v>201754</v>
      </c>
      <c r="L13" s="15">
        <f t="shared" si="2"/>
        <v>159413</v>
      </c>
      <c r="M13" s="15">
        <f t="shared" si="2"/>
        <v>76654</v>
      </c>
      <c r="N13" s="15">
        <f t="shared" si="2"/>
        <v>50539</v>
      </c>
      <c r="O13" s="11">
        <f>SUM(B13:N13)</f>
        <v>1638559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1.545187258515343</v>
      </c>
      <c r="C18" s="19">
        <v>1.624409335894669</v>
      </c>
      <c r="D18" s="19">
        <v>1.760065356779551</v>
      </c>
      <c r="E18" s="19">
        <v>1.485418074831012</v>
      </c>
      <c r="F18" s="19">
        <v>1.823157050260484</v>
      </c>
      <c r="G18" s="19">
        <v>1.915921854871842</v>
      </c>
      <c r="H18" s="19">
        <v>1.969554877612421</v>
      </c>
      <c r="I18" s="19">
        <v>1.568210299456526</v>
      </c>
      <c r="J18" s="19">
        <v>1.701120494454974</v>
      </c>
      <c r="K18" s="19">
        <v>1.514680939915764</v>
      </c>
      <c r="L18" s="19">
        <v>1.543134160197887</v>
      </c>
      <c r="M18" s="19">
        <v>1.581319810082262</v>
      </c>
      <c r="N18" s="19">
        <v>1.395487721229037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1269550.45</v>
      </c>
      <c r="C20" s="24">
        <f aca="true" t="shared" si="3" ref="C20:O20">SUM(C21:C31)</f>
        <v>916828.6000000001</v>
      </c>
      <c r="D20" s="24">
        <f t="shared" si="3"/>
        <v>801139.0400000002</v>
      </c>
      <c r="E20" s="24">
        <f t="shared" si="3"/>
        <v>216078.78999999995</v>
      </c>
      <c r="F20" s="24">
        <f t="shared" si="3"/>
        <v>862019.14</v>
      </c>
      <c r="G20" s="24">
        <f t="shared" si="3"/>
        <v>1233710.76</v>
      </c>
      <c r="H20" s="24">
        <f t="shared" si="3"/>
        <v>232787.14999999994</v>
      </c>
      <c r="I20" s="24">
        <f t="shared" si="3"/>
        <v>935794.49</v>
      </c>
      <c r="J20" s="24">
        <f t="shared" si="3"/>
        <v>840354.6700000002</v>
      </c>
      <c r="K20" s="24">
        <f t="shared" si="3"/>
        <v>1108260.9800000002</v>
      </c>
      <c r="L20" s="24">
        <f t="shared" si="3"/>
        <v>1015272.5900000001</v>
      </c>
      <c r="M20" s="24">
        <f t="shared" si="3"/>
        <v>569680.29</v>
      </c>
      <c r="N20" s="24">
        <f t="shared" si="3"/>
        <v>293546</v>
      </c>
      <c r="O20" s="24">
        <f t="shared" si="3"/>
        <v>10295022.950000003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741270.82</v>
      </c>
      <c r="C21" s="28">
        <f aca="true" t="shared" si="4" ref="C21:N21">ROUND((C15+C16)*C7,2)</f>
        <v>521908.54</v>
      </c>
      <c r="D21" s="28">
        <f t="shared" si="4"/>
        <v>427818.37</v>
      </c>
      <c r="E21" s="28">
        <f t="shared" si="4"/>
        <v>131093.75</v>
      </c>
      <c r="F21" s="28">
        <f t="shared" si="4"/>
        <v>436025.73</v>
      </c>
      <c r="G21" s="28">
        <f t="shared" si="4"/>
        <v>589484.47</v>
      </c>
      <c r="H21" s="28">
        <f t="shared" si="4"/>
        <v>101518.84</v>
      </c>
      <c r="I21" s="28">
        <f t="shared" si="4"/>
        <v>538856.45</v>
      </c>
      <c r="J21" s="28">
        <f t="shared" si="4"/>
        <v>454561.59</v>
      </c>
      <c r="K21" s="28">
        <f t="shared" si="4"/>
        <v>645766.06</v>
      </c>
      <c r="L21" s="28">
        <f t="shared" si="4"/>
        <v>578363.76</v>
      </c>
      <c r="M21" s="28">
        <f t="shared" si="4"/>
        <v>325427.39</v>
      </c>
      <c r="N21" s="28">
        <f t="shared" si="4"/>
        <v>191714.45</v>
      </c>
      <c r="O21" s="28">
        <f aca="true" t="shared" si="5" ref="O21:O29">SUM(B21:N21)</f>
        <v>5683810.219999999</v>
      </c>
    </row>
    <row r="22" spans="1:23" ht="18.75" customHeight="1">
      <c r="A22" s="26" t="s">
        <v>33</v>
      </c>
      <c r="B22" s="28">
        <f>IF(B18&lt;&gt;0,ROUND((B18-1)*B21,2),0)</f>
        <v>404131.41</v>
      </c>
      <c r="C22" s="28">
        <f aca="true" t="shared" si="6" ref="C22:N22">IF(C18&lt;&gt;0,ROUND((C18-1)*C21,2),0)</f>
        <v>325884.56</v>
      </c>
      <c r="D22" s="28">
        <f t="shared" si="6"/>
        <v>325169.92</v>
      </c>
      <c r="E22" s="28">
        <f t="shared" si="6"/>
        <v>63635.28</v>
      </c>
      <c r="F22" s="28">
        <f t="shared" si="6"/>
        <v>358917.65</v>
      </c>
      <c r="G22" s="28">
        <f t="shared" si="6"/>
        <v>539921.71</v>
      </c>
      <c r="H22" s="28">
        <f t="shared" si="6"/>
        <v>98428.09</v>
      </c>
      <c r="I22" s="28">
        <f t="shared" si="6"/>
        <v>306183.78</v>
      </c>
      <c r="J22" s="28">
        <f t="shared" si="6"/>
        <v>318702.45</v>
      </c>
      <c r="K22" s="28">
        <f t="shared" si="6"/>
        <v>332363.48</v>
      </c>
      <c r="L22" s="28">
        <f t="shared" si="6"/>
        <v>314129.12</v>
      </c>
      <c r="M22" s="28">
        <f t="shared" si="6"/>
        <v>189177.39</v>
      </c>
      <c r="N22" s="28">
        <f t="shared" si="6"/>
        <v>75820.71</v>
      </c>
      <c r="O22" s="28">
        <f t="shared" si="5"/>
        <v>3652465.55</v>
      </c>
      <c r="W22" s="51"/>
    </row>
    <row r="23" spans="1:15" ht="18.75" customHeight="1">
      <c r="A23" s="26" t="s">
        <v>34</v>
      </c>
      <c r="B23" s="28">
        <v>59917.79</v>
      </c>
      <c r="C23" s="28">
        <v>40613.19</v>
      </c>
      <c r="D23" s="28">
        <v>28805.65</v>
      </c>
      <c r="E23" s="28">
        <v>10261.41</v>
      </c>
      <c r="F23" s="28">
        <v>36869.78</v>
      </c>
      <c r="G23" s="28">
        <v>58271.79</v>
      </c>
      <c r="H23" s="28">
        <v>6642.81</v>
      </c>
      <c r="I23" s="28">
        <v>44384.88</v>
      </c>
      <c r="J23" s="28">
        <v>37777.28</v>
      </c>
      <c r="K23" s="28">
        <v>51835.91</v>
      </c>
      <c r="L23" s="28">
        <v>48693.55</v>
      </c>
      <c r="M23" s="28">
        <v>23192.63</v>
      </c>
      <c r="N23" s="28">
        <v>15159.29</v>
      </c>
      <c r="O23" s="28">
        <f t="shared" si="5"/>
        <v>462425.95999999996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1135.48</v>
      </c>
      <c r="C26" s="28">
        <v>838.68</v>
      </c>
      <c r="D26" s="28">
        <v>735.2</v>
      </c>
      <c r="E26" s="28">
        <v>193.33</v>
      </c>
      <c r="F26" s="28">
        <v>784.22</v>
      </c>
      <c r="G26" s="28">
        <v>1116.42</v>
      </c>
      <c r="H26" s="28">
        <v>196.05</v>
      </c>
      <c r="I26" s="28">
        <v>838.68</v>
      </c>
      <c r="J26" s="28">
        <v>765.16</v>
      </c>
      <c r="K26" s="28">
        <v>1002.06</v>
      </c>
      <c r="L26" s="28">
        <v>914.92</v>
      </c>
      <c r="M26" s="28">
        <v>506.47</v>
      </c>
      <c r="N26" s="28">
        <v>261.42</v>
      </c>
      <c r="O26" s="28">
        <f t="shared" si="5"/>
        <v>9288.09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862.92</v>
      </c>
      <c r="L27" s="28">
        <v>753.83</v>
      </c>
      <c r="M27" s="28">
        <v>426.7</v>
      </c>
      <c r="N27" s="28">
        <v>223.57</v>
      </c>
      <c r="O27" s="28">
        <f t="shared" si="5"/>
        <v>7903.92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58091.56</v>
      </c>
      <c r="C29" s="28">
        <v>22954.09</v>
      </c>
      <c r="D29" s="28">
        <v>15884.31</v>
      </c>
      <c r="E29" s="28">
        <v>8833.12</v>
      </c>
      <c r="F29" s="28">
        <v>26690.17</v>
      </c>
      <c r="G29" s="28">
        <v>41850.97</v>
      </c>
      <c r="H29" s="28">
        <v>23991.43</v>
      </c>
      <c r="I29" s="28">
        <v>40978.97</v>
      </c>
      <c r="J29" s="28">
        <v>25818.15</v>
      </c>
      <c r="K29" s="28">
        <v>40915.54</v>
      </c>
      <c r="L29" s="28">
        <v>40850.27</v>
      </c>
      <c r="M29" s="28">
        <v>28980.65</v>
      </c>
      <c r="N29" s="28">
        <v>8492.24</v>
      </c>
      <c r="O29" s="28">
        <f t="shared" si="5"/>
        <v>384331.47000000003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33348.22</v>
      </c>
      <c r="L30" s="28">
        <v>29445.49</v>
      </c>
      <c r="M30" s="28">
        <v>0</v>
      </c>
      <c r="N30" s="28">
        <v>0</v>
      </c>
      <c r="O30" s="28">
        <f>SUM(B30:N30)</f>
        <v>62793.71000000001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1214949.66</v>
      </c>
      <c r="C32" s="28">
        <f aca="true" t="shared" si="7" ref="C32:O32">+C33+C35+C48+C49+C50+C55-C56</f>
        <v>834446.8400000001</v>
      </c>
      <c r="D32" s="28">
        <f t="shared" si="7"/>
        <v>-20363.2</v>
      </c>
      <c r="E32" s="28">
        <f t="shared" si="7"/>
        <v>-4386.8</v>
      </c>
      <c r="F32" s="28">
        <f t="shared" si="7"/>
        <v>-22206.8</v>
      </c>
      <c r="G32" s="28">
        <f t="shared" si="7"/>
        <v>-42020</v>
      </c>
      <c r="H32" s="28">
        <f t="shared" si="7"/>
        <v>-5324</v>
      </c>
      <c r="I32" s="28">
        <f t="shared" si="7"/>
        <v>-42086</v>
      </c>
      <c r="J32" s="28">
        <f t="shared" si="7"/>
        <v>-28824.4</v>
      </c>
      <c r="K32" s="28">
        <f t="shared" si="7"/>
        <v>1091774.4500000002</v>
      </c>
      <c r="L32" s="28">
        <f t="shared" si="7"/>
        <v>968314.4</v>
      </c>
      <c r="M32" s="28">
        <f t="shared" si="7"/>
        <v>-17974</v>
      </c>
      <c r="N32" s="28">
        <f t="shared" si="7"/>
        <v>-11778.8</v>
      </c>
      <c r="O32" s="28">
        <f t="shared" si="7"/>
        <v>3914521.35</v>
      </c>
    </row>
    <row r="33" spans="1:15" ht="18.75" customHeight="1">
      <c r="A33" s="26" t="s">
        <v>38</v>
      </c>
      <c r="B33" s="29">
        <f>+B34</f>
        <v>-34007.6</v>
      </c>
      <c r="C33" s="29">
        <f>+C34</f>
        <v>-34007.6</v>
      </c>
      <c r="D33" s="29">
        <f aca="true" t="shared" si="8" ref="D33:O33">+D34</f>
        <v>-20363.2</v>
      </c>
      <c r="E33" s="29">
        <f t="shared" si="8"/>
        <v>-4386.8</v>
      </c>
      <c r="F33" s="29">
        <f t="shared" si="8"/>
        <v>-22206.8</v>
      </c>
      <c r="G33" s="29">
        <f t="shared" si="8"/>
        <v>-42020</v>
      </c>
      <c r="H33" s="29">
        <f t="shared" si="8"/>
        <v>-5324</v>
      </c>
      <c r="I33" s="29">
        <f t="shared" si="8"/>
        <v>-42086</v>
      </c>
      <c r="J33" s="29">
        <f t="shared" si="8"/>
        <v>-28824.4</v>
      </c>
      <c r="K33" s="29">
        <f t="shared" si="8"/>
        <v>-17934.4</v>
      </c>
      <c r="L33" s="29">
        <f t="shared" si="8"/>
        <v>-12346.4</v>
      </c>
      <c r="M33" s="29">
        <f t="shared" si="8"/>
        <v>-17974</v>
      </c>
      <c r="N33" s="29">
        <f t="shared" si="8"/>
        <v>-11778.8</v>
      </c>
      <c r="O33" s="29">
        <f t="shared" si="8"/>
        <v>-293260</v>
      </c>
    </row>
    <row r="34" spans="1:26" ht="18.75" customHeight="1">
      <c r="A34" s="27" t="s">
        <v>39</v>
      </c>
      <c r="B34" s="16">
        <f>ROUND((-B9)*$G$3,2)</f>
        <v>-34007.6</v>
      </c>
      <c r="C34" s="16">
        <f aca="true" t="shared" si="9" ref="C34:N34">ROUND((-C9)*$G$3,2)</f>
        <v>-34007.6</v>
      </c>
      <c r="D34" s="16">
        <f t="shared" si="9"/>
        <v>-20363.2</v>
      </c>
      <c r="E34" s="16">
        <f t="shared" si="9"/>
        <v>-4386.8</v>
      </c>
      <c r="F34" s="16">
        <f t="shared" si="9"/>
        <v>-22206.8</v>
      </c>
      <c r="G34" s="16">
        <f t="shared" si="9"/>
        <v>-42020</v>
      </c>
      <c r="H34" s="16">
        <f t="shared" si="9"/>
        <v>-5324</v>
      </c>
      <c r="I34" s="16">
        <f t="shared" si="9"/>
        <v>-42086</v>
      </c>
      <c r="J34" s="16">
        <f t="shared" si="9"/>
        <v>-28824.4</v>
      </c>
      <c r="K34" s="16">
        <f t="shared" si="9"/>
        <v>-17934.4</v>
      </c>
      <c r="L34" s="16">
        <f t="shared" si="9"/>
        <v>-12346.4</v>
      </c>
      <c r="M34" s="16">
        <f t="shared" si="9"/>
        <v>-17974</v>
      </c>
      <c r="N34" s="16">
        <f t="shared" si="9"/>
        <v>-11778.8</v>
      </c>
      <c r="O34" s="30">
        <f aca="true" t="shared" si="10" ref="O34:O56">SUM(B34:N34)</f>
        <v>-293260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1296000</v>
      </c>
      <c r="C35" s="29">
        <f aca="true" t="shared" si="11" ref="C35:O35">SUM(C36:C46)</f>
        <v>918000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1125000</v>
      </c>
      <c r="L35" s="29">
        <f t="shared" si="11"/>
        <v>1035000</v>
      </c>
      <c r="M35" s="29">
        <f t="shared" si="11"/>
        <v>0</v>
      </c>
      <c r="N35" s="29">
        <f t="shared" si="11"/>
        <v>0</v>
      </c>
      <c r="O35" s="29">
        <f t="shared" si="11"/>
        <v>4374000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2556000</v>
      </c>
      <c r="C41" s="31">
        <v>1849500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2214000</v>
      </c>
      <c r="L41" s="31">
        <v>2025000</v>
      </c>
      <c r="M41" s="31">
        <v>0</v>
      </c>
      <c r="N41" s="31">
        <v>0</v>
      </c>
      <c r="O41" s="31">
        <f t="shared" si="10"/>
        <v>8644500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-1260000</v>
      </c>
      <c r="C42" s="31">
        <v>-931500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-4270500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2484500.11</v>
      </c>
      <c r="C54" s="34">
        <f aca="true" t="shared" si="13" ref="C54:N54">+C20+C32</f>
        <v>1751275.4400000002</v>
      </c>
      <c r="D54" s="34">
        <f t="shared" si="13"/>
        <v>780775.8400000002</v>
      </c>
      <c r="E54" s="34">
        <f t="shared" si="13"/>
        <v>211691.98999999996</v>
      </c>
      <c r="F54" s="34">
        <f t="shared" si="13"/>
        <v>839812.34</v>
      </c>
      <c r="G54" s="34">
        <f t="shared" si="13"/>
        <v>1191690.76</v>
      </c>
      <c r="H54" s="34">
        <f t="shared" si="13"/>
        <v>227463.14999999994</v>
      </c>
      <c r="I54" s="34">
        <f t="shared" si="13"/>
        <v>893708.49</v>
      </c>
      <c r="J54" s="34">
        <f t="shared" si="13"/>
        <v>811530.2700000001</v>
      </c>
      <c r="K54" s="34">
        <f t="shared" si="13"/>
        <v>2200035.4300000006</v>
      </c>
      <c r="L54" s="34">
        <f t="shared" si="13"/>
        <v>1983586.9900000002</v>
      </c>
      <c r="M54" s="34">
        <f t="shared" si="13"/>
        <v>551706.29</v>
      </c>
      <c r="N54" s="34">
        <f t="shared" si="13"/>
        <v>281767.2</v>
      </c>
      <c r="O54" s="34">
        <f>SUM(B54:N54)</f>
        <v>14209544.3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-47042.74</v>
      </c>
      <c r="C55" s="31">
        <v>-49545.56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-15291.15</v>
      </c>
      <c r="L55" s="31">
        <v>-54339.2</v>
      </c>
      <c r="M55" s="31">
        <v>0</v>
      </c>
      <c r="N55" s="31">
        <v>0</v>
      </c>
      <c r="O55" s="16">
        <f t="shared" si="10"/>
        <v>-166218.64999999997</v>
      </c>
      <c r="P55"/>
      <c r="Q55" s="41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2484500.1</v>
      </c>
      <c r="C60" s="42">
        <f t="shared" si="14"/>
        <v>1751275.45</v>
      </c>
      <c r="D60" s="42">
        <f t="shared" si="14"/>
        <v>780775.84</v>
      </c>
      <c r="E60" s="42">
        <f t="shared" si="14"/>
        <v>211691.98</v>
      </c>
      <c r="F60" s="42">
        <f t="shared" si="14"/>
        <v>839812.35</v>
      </c>
      <c r="G60" s="42">
        <f t="shared" si="14"/>
        <v>1191690.76</v>
      </c>
      <c r="H60" s="42">
        <f t="shared" si="14"/>
        <v>227463.15</v>
      </c>
      <c r="I60" s="42">
        <f t="shared" si="14"/>
        <v>893708.5</v>
      </c>
      <c r="J60" s="42">
        <f t="shared" si="14"/>
        <v>811530.26</v>
      </c>
      <c r="K60" s="42">
        <f t="shared" si="14"/>
        <v>2200035.43</v>
      </c>
      <c r="L60" s="42">
        <f t="shared" si="14"/>
        <v>1983586.99</v>
      </c>
      <c r="M60" s="42">
        <f t="shared" si="14"/>
        <v>551706.28</v>
      </c>
      <c r="N60" s="42">
        <f t="shared" si="14"/>
        <v>281767.21</v>
      </c>
      <c r="O60" s="34">
        <f t="shared" si="14"/>
        <v>14209544.3</v>
      </c>
      <c r="Q60"/>
    </row>
    <row r="61" spans="1:18" ht="18.75" customHeight="1">
      <c r="A61" s="26" t="s">
        <v>54</v>
      </c>
      <c r="B61" s="42">
        <v>2035614.52</v>
      </c>
      <c r="C61" s="42">
        <v>1237964.01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3273578.5300000003</v>
      </c>
      <c r="P61"/>
      <c r="Q61"/>
      <c r="R61" s="41"/>
    </row>
    <row r="62" spans="1:16" ht="18.75" customHeight="1">
      <c r="A62" s="26" t="s">
        <v>55</v>
      </c>
      <c r="B62" s="42">
        <v>448885.58</v>
      </c>
      <c r="C62" s="42">
        <v>513311.44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962197.02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780775.84</v>
      </c>
      <c r="E63" s="43">
        <v>0</v>
      </c>
      <c r="F63" s="43">
        <v>0</v>
      </c>
      <c r="G63" s="43">
        <v>0</v>
      </c>
      <c r="H63" s="42">
        <v>227463.15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1008238.99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211691.98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211691.98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839812.35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839812.35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1191690.76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1191690.76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893708.5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893708.5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811530.26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811530.26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2200035.43</v>
      </c>
      <c r="L69" s="29">
        <v>1983586.99</v>
      </c>
      <c r="M69" s="43">
        <v>0</v>
      </c>
      <c r="N69" s="43">
        <v>0</v>
      </c>
      <c r="O69" s="34">
        <f t="shared" si="15"/>
        <v>4183622.42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551706.28</v>
      </c>
      <c r="N70" s="43">
        <v>0</v>
      </c>
      <c r="O70" s="34">
        <f t="shared" si="15"/>
        <v>551706.28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281767.21</v>
      </c>
      <c r="O71" s="46">
        <f t="shared" si="15"/>
        <v>281767.21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2024-01-08T21:42:37Z</dcterms:modified>
  <cp:category/>
  <cp:version/>
  <cp:contentType/>
  <cp:contentStatus/>
</cp:coreProperties>
</file>