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<sst xmlns="http://schemas.openxmlformats.org/spreadsheetml/2006/main" count="84" uniqueCount="83">
  <si>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</si>
  <si>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</si>
  <si>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</si>
  <si>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</si>
  <si>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</si>
  <si>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</si>
  <si>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</si>
  <si>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</si>
  <si>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</si>
  <si>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</si>
  <si>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</si>
  <si>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</si>
  <si>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</si>
  <si>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</si>
  <si>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</si>
  <si>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</si>
  <si>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</si>
  <si>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</si>
  <si>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</si>
  <si>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</si>
  <si>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</si>
  <si>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</si>
  <si>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</si>
  <si>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</si>
  <si>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</si>
  <si>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</si>
  <si>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</si>
  <si>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</si>
  <si>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</si>
  <si>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</si>
  <si>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</si>
  <si>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</si>
  <si>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</si>
  <si>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</si>
  <si>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</si>
  <si>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</si>
  <si>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</si>
  <si>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</si>
  <si>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</si>
  <si>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</si>
  <si>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</si>
  <si>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</si>
  <si>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</si>
  <si>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</si>
  <si>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</si>
  <si>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</si>
  <si>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</si>
  <si>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</si>
  <si>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</si>
  <si>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</si>
  <si>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</si>
  <si>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</si>
  <si>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</si>
  <si>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</si>
  <si>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</si>
  <si>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</si>
  <si>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</si>
  <si>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</si>
  <si>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</si>
  <si>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</si>
  <si>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</si>
  <si>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</si>
  <si>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</si>
  <si>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</si>
  <si>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</si>
  <si>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</si>
  <si>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</si>
  <si>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</si>
  <si>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</si>
  <si>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</si>
  <si>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</si>
  <si>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</si>
  <si>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</si>
  <si>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</si>
  <si>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</si>
  <si>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</si>
  <si>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</si>
  <si>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</si>
  <si>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</si>
  <si>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23/01/24 - VENCIMENTO 31/01/24</t>
  </si>
  <si>
    <t>4.9. Remuneração Veículos Elétricos</t>
  </si>
  <si>
    <t>5.3. Revisão de Remuneração pelo Transporte Coletivo ¹</t>
  </si>
  <si>
    <t>¹ Equipamentos embarcados e Arla 32 de dezembro/23. Rede da madrugada de janeiro a março, junho e dezembro/23.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</si>
</sst>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79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47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46</v>
      </c>
      <c r="B4" s="64" t="s">
        <v>45</v>
      </c>
      <c r="C4" s="65"/>
      <c r="D4" s="65"/>
      <c r="E4" s="65"/>
      <c r="F4" s="65"/>
      <c r="G4" s="65"/>
      <c r="H4" s="65"/>
      <c r="I4" s="65"/>
      <c r="J4" s="65"/>
      <c r="K4" s="63" t="s">
        <v>44</v>
      </c>
    </row>
    <row r="5" spans="1:11" ht="43.5" customHeight="1">
      <c r="A5" s="63"/>
      <c r="B5" s="48" t="s">
        <v>57</v>
      </c>
      <c r="C5" s="48" t="s">
        <v>43</v>
      </c>
      <c r="D5" s="49" t="s">
        <v>58</v>
      </c>
      <c r="E5" s="49" t="s">
        <v>59</v>
      </c>
      <c r="F5" s="49" t="s">
        <v>60</v>
      </c>
      <c r="G5" s="48" t="s">
        <v>61</v>
      </c>
      <c r="H5" s="49" t="s">
        <v>58</v>
      </c>
      <c r="I5" s="48" t="s">
        <v>42</v>
      </c>
      <c r="J5" s="48" t="s">
        <v>62</v>
      </c>
      <c r="K5" s="63"/>
    </row>
    <row r="6" spans="1:11" ht="18.75" customHeight="1">
      <c r="A6" s="63"/>
      <c r="B6" s="47" t="s">
        <v>41</v>
      </c>
      <c r="C6" s="47" t="s">
        <v>40</v>
      </c>
      <c r="D6" s="47" t="s">
        <v>39</v>
      </c>
      <c r="E6" s="47" t="s">
        <v>38</v>
      </c>
      <c r="F6" s="47" t="s">
        <v>37</v>
      </c>
      <c r="G6" s="47" t="s">
        <v>36</v>
      </c>
      <c r="H6" s="47" t="s">
        <v>35</v>
      </c>
      <c r="I6" s="47" t="s">
        <v>34</v>
      </c>
      <c r="J6" s="47" t="s">
        <v>33</v>
      </c>
      <c r="K6" s="63"/>
    </row>
    <row r="7" spans="1:14" ht="16.5" customHeight="1">
      <c r="A7" s="13" t="s">
        <v>32</v>
      </c>
      <c r="B7" s="46">
        <f>+B8+B11</f>
        <v>284185</v>
      </c>
      <c r="C7" s="46">
        <f aca="true" t="shared" si="0" ref="C7:J7">+C8+C11</f>
        <v>231983</v>
      </c>
      <c r="D7" s="46">
        <f t="shared" si="0"/>
        <v>266564</v>
      </c>
      <c r="E7" s="46">
        <f t="shared" si="0"/>
        <v>163350</v>
      </c>
      <c r="F7" s="46">
        <f t="shared" si="0"/>
        <v>204679</v>
      </c>
      <c r="G7" s="46">
        <f t="shared" si="0"/>
        <v>197486</v>
      </c>
      <c r="H7" s="46">
        <f t="shared" si="0"/>
        <v>219143</v>
      </c>
      <c r="I7" s="46">
        <f t="shared" si="0"/>
        <v>323121</v>
      </c>
      <c r="J7" s="46">
        <f t="shared" si="0"/>
        <v>112766</v>
      </c>
      <c r="K7" s="38">
        <f aca="true" t="shared" si="1" ref="K7:K13">SUM(B7:J7)</f>
        <v>2003277</v>
      </c>
      <c r="L7" s="45"/>
      <c r="M7"/>
      <c r="N7"/>
    </row>
    <row r="8" spans="1:14" ht="16.5" customHeight="1">
      <c r="A8" s="43" t="s">
        <v>74</v>
      </c>
      <c r="B8" s="44">
        <f aca="true" t="shared" si="2" ref="B8:J8">+B9+B10</f>
        <v>13582</v>
      </c>
      <c r="C8" s="44">
        <f t="shared" si="2"/>
        <v>13792</v>
      </c>
      <c r="D8" s="44">
        <f t="shared" si="2"/>
        <v>12595</v>
      </c>
      <c r="E8" s="44">
        <f t="shared" si="2"/>
        <v>9408</v>
      </c>
      <c r="F8" s="44">
        <f t="shared" si="2"/>
        <v>10211</v>
      </c>
      <c r="G8" s="44">
        <f t="shared" si="2"/>
        <v>5216</v>
      </c>
      <c r="H8" s="44">
        <f t="shared" si="2"/>
        <v>4647</v>
      </c>
      <c r="I8" s="44">
        <f t="shared" si="2"/>
        <v>14090</v>
      </c>
      <c r="J8" s="44">
        <f t="shared" si="2"/>
        <v>3131</v>
      </c>
      <c r="K8" s="38">
        <f t="shared" si="1"/>
        <v>86672</v>
      </c>
      <c r="L8"/>
      <c r="M8"/>
      <c r="N8"/>
    </row>
    <row r="9" spans="1:14" ht="16.5" customHeight="1">
      <c r="A9" s="22" t="s">
        <v>31</v>
      </c>
      <c r="B9" s="44">
        <v>13528</v>
      </c>
      <c r="C9" s="44">
        <v>13790</v>
      </c>
      <c r="D9" s="44">
        <v>12595</v>
      </c>
      <c r="E9" s="44">
        <v>9156</v>
      </c>
      <c r="F9" s="44">
        <v>10196</v>
      </c>
      <c r="G9" s="44">
        <v>5215</v>
      </c>
      <c r="H9" s="44">
        <v>4647</v>
      </c>
      <c r="I9" s="44">
        <v>14018</v>
      </c>
      <c r="J9" s="44">
        <v>3131</v>
      </c>
      <c r="K9" s="38">
        <f t="shared" si="1"/>
        <v>86276</v>
      </c>
      <c r="L9"/>
      <c r="M9"/>
      <c r="N9"/>
    </row>
    <row r="10" spans="1:14" ht="16.5" customHeight="1">
      <c r="A10" s="22" t="s">
        <v>30</v>
      </c>
      <c r="B10" s="44">
        <v>54</v>
      </c>
      <c r="C10" s="44">
        <v>2</v>
      </c>
      <c r="D10" s="44">
        <v>0</v>
      </c>
      <c r="E10" s="44">
        <v>252</v>
      </c>
      <c r="F10" s="44">
        <v>15</v>
      </c>
      <c r="G10" s="44">
        <v>1</v>
      </c>
      <c r="H10" s="44">
        <v>0</v>
      </c>
      <c r="I10" s="44">
        <v>72</v>
      </c>
      <c r="J10" s="44">
        <v>0</v>
      </c>
      <c r="K10" s="38">
        <f t="shared" si="1"/>
        <v>396</v>
      </c>
      <c r="L10"/>
      <c r="M10"/>
      <c r="N10"/>
    </row>
    <row r="11" spans="1:14" ht="16.5" customHeight="1">
      <c r="A11" s="43" t="s">
        <v>66</v>
      </c>
      <c r="B11" s="42">
        <v>270603</v>
      </c>
      <c r="C11" s="42">
        <v>218191</v>
      </c>
      <c r="D11" s="42">
        <v>253969</v>
      </c>
      <c r="E11" s="42">
        <v>153942</v>
      </c>
      <c r="F11" s="42">
        <v>194468</v>
      </c>
      <c r="G11" s="42">
        <v>192270</v>
      </c>
      <c r="H11" s="42">
        <v>214496</v>
      </c>
      <c r="I11" s="42">
        <v>309031</v>
      </c>
      <c r="J11" s="42">
        <v>109635</v>
      </c>
      <c r="K11" s="38">
        <f t="shared" si="1"/>
        <v>1916605</v>
      </c>
      <c r="L11" s="59"/>
      <c r="M11" s="59"/>
      <c r="N11" s="59"/>
    </row>
    <row r="12" spans="1:14" ht="16.5" customHeight="1">
      <c r="A12" s="22" t="s">
        <v>78</v>
      </c>
      <c r="B12" s="42">
        <v>15561</v>
      </c>
      <c r="C12" s="42">
        <v>13839</v>
      </c>
      <c r="D12" s="42">
        <v>16608</v>
      </c>
      <c r="E12" s="42">
        <v>12473</v>
      </c>
      <c r="F12" s="42">
        <v>9788</v>
      </c>
      <c r="G12" s="42">
        <v>9353</v>
      </c>
      <c r="H12" s="42">
        <v>9630</v>
      </c>
      <c r="I12" s="42">
        <v>14566</v>
      </c>
      <c r="J12" s="42">
        <v>4278</v>
      </c>
      <c r="K12" s="38">
        <f t="shared" si="1"/>
        <v>106096</v>
      </c>
      <c r="L12" s="59"/>
      <c r="M12" s="59"/>
      <c r="N12" s="59"/>
    </row>
    <row r="13" spans="1:14" ht="16.5" customHeight="1">
      <c r="A13" s="22" t="s">
        <v>67</v>
      </c>
      <c r="B13" s="42">
        <f>+B11-B12</f>
        <v>255042</v>
      </c>
      <c r="C13" s="42">
        <f>+C11-C12</f>
        <v>204352</v>
      </c>
      <c r="D13" s="42">
        <f>+D11-D12</f>
        <v>237361</v>
      </c>
      <c r="E13" s="42">
        <f aca="true" t="shared" si="3" ref="E13:J13">+E11-E12</f>
        <v>141469</v>
      </c>
      <c r="F13" s="42">
        <f t="shared" si="3"/>
        <v>184680</v>
      </c>
      <c r="G13" s="42">
        <f t="shared" si="3"/>
        <v>182917</v>
      </c>
      <c r="H13" s="42">
        <f t="shared" si="3"/>
        <v>204866</v>
      </c>
      <c r="I13" s="42">
        <f t="shared" si="3"/>
        <v>294465</v>
      </c>
      <c r="J13" s="42">
        <f t="shared" si="3"/>
        <v>105357</v>
      </c>
      <c r="K13" s="38">
        <f t="shared" si="1"/>
        <v>1810509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29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68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28</v>
      </c>
      <c r="B18" s="39">
        <v>1.130561980476849</v>
      </c>
      <c r="C18" s="39">
        <v>1.203693870302404</v>
      </c>
      <c r="D18" s="39">
        <v>1.162985497973327</v>
      </c>
      <c r="E18" s="39">
        <v>1.353070201261625</v>
      </c>
      <c r="F18" s="39">
        <v>1.012349908109925</v>
      </c>
      <c r="G18" s="39">
        <v>1.140236709313879</v>
      </c>
      <c r="H18" s="39">
        <v>1.172181694224257</v>
      </c>
      <c r="I18" s="39">
        <v>1.034165431011003</v>
      </c>
      <c r="J18" s="39">
        <v>0.984050026426422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77</v>
      </c>
      <c r="B20" s="36">
        <f>SUM(B21:B30)</f>
        <v>1509929.05</v>
      </c>
      <c r="C20" s="36">
        <f aca="true" t="shared" si="4" ref="C20:J20">SUM(C21:C30)</f>
        <v>1439226</v>
      </c>
      <c r="D20" s="36">
        <f t="shared" si="4"/>
        <v>1770325.03</v>
      </c>
      <c r="E20" s="36">
        <f t="shared" si="4"/>
        <v>1103489</v>
      </c>
      <c r="F20" s="36">
        <f t="shared" si="4"/>
        <v>1088282.7400000002</v>
      </c>
      <c r="G20" s="36">
        <f t="shared" si="4"/>
        <v>1193945.5999999999</v>
      </c>
      <c r="H20" s="36">
        <f t="shared" si="4"/>
        <v>1089748.78</v>
      </c>
      <c r="I20" s="36">
        <f t="shared" si="4"/>
        <v>1515673.2200000002</v>
      </c>
      <c r="J20" s="36">
        <f t="shared" si="4"/>
        <v>538300.8000000002</v>
      </c>
      <c r="K20" s="36">
        <f aca="true" t="shared" si="5" ref="K20:K29">SUM(B20:J20)</f>
        <v>11248920.22</v>
      </c>
      <c r="L20"/>
      <c r="M20"/>
      <c r="N20"/>
    </row>
    <row r="21" spans="1:14" ht="16.5" customHeight="1">
      <c r="A21" s="35" t="s">
        <v>27</v>
      </c>
      <c r="B21" s="58">
        <f>ROUND((B15+B16)*B7,2)</f>
        <v>1283066.86</v>
      </c>
      <c r="C21" s="58">
        <f>ROUND((C15+C16)*C7,2)</f>
        <v>1150635.68</v>
      </c>
      <c r="D21" s="58">
        <f aca="true" t="shared" si="6" ref="D21:J21">ROUND((D15+D16)*D7,2)</f>
        <v>1465702.15</v>
      </c>
      <c r="E21" s="58">
        <f t="shared" si="6"/>
        <v>780911.01</v>
      </c>
      <c r="F21" s="58">
        <f t="shared" si="6"/>
        <v>1035491.53</v>
      </c>
      <c r="G21" s="58">
        <f t="shared" si="6"/>
        <v>1009212.71</v>
      </c>
      <c r="H21" s="58">
        <f t="shared" si="6"/>
        <v>891692.87</v>
      </c>
      <c r="I21" s="58">
        <f t="shared" si="6"/>
        <v>1328091.93</v>
      </c>
      <c r="J21" s="58">
        <f t="shared" si="6"/>
        <v>524452.11</v>
      </c>
      <c r="K21" s="30">
        <f t="shared" si="5"/>
        <v>9469256.85</v>
      </c>
      <c r="L21"/>
      <c r="M21"/>
      <c r="N21"/>
    </row>
    <row r="22" spans="1:14" ht="16.5" customHeight="1">
      <c r="A22" s="18" t="s">
        <v>26</v>
      </c>
      <c r="B22" s="30">
        <f aca="true" t="shared" si="7" ref="B22:J22">IF(B18&lt;&gt;0,ROUND((B18-1)*B21,2),0)</f>
        <v>167519.75</v>
      </c>
      <c r="C22" s="30">
        <f t="shared" si="7"/>
        <v>234377.43</v>
      </c>
      <c r="D22" s="30">
        <f t="shared" si="7"/>
        <v>238888.19</v>
      </c>
      <c r="E22" s="30">
        <f t="shared" si="7"/>
        <v>275716.41</v>
      </c>
      <c r="F22" s="30">
        <f t="shared" si="7"/>
        <v>12788.23</v>
      </c>
      <c r="G22" s="30">
        <f t="shared" si="7"/>
        <v>141528.67</v>
      </c>
      <c r="H22" s="30">
        <f t="shared" si="7"/>
        <v>153533.19</v>
      </c>
      <c r="I22" s="30">
        <f t="shared" si="7"/>
        <v>45374.83</v>
      </c>
      <c r="J22" s="30">
        <f t="shared" si="7"/>
        <v>-8365</v>
      </c>
      <c r="K22" s="30">
        <f t="shared" si="5"/>
        <v>1261361.7</v>
      </c>
      <c r="L22"/>
      <c r="M22"/>
      <c r="N22"/>
    </row>
    <row r="23" spans="1:14" ht="16.5" customHeight="1">
      <c r="A23" s="18" t="s">
        <v>25</v>
      </c>
      <c r="B23" s="30">
        <v>54950.86</v>
      </c>
      <c r="C23" s="30">
        <v>48231.16</v>
      </c>
      <c r="D23" s="30">
        <v>57455.35</v>
      </c>
      <c r="E23" s="30">
        <v>39759.3</v>
      </c>
      <c r="F23" s="30">
        <v>36404.35</v>
      </c>
      <c r="G23" s="30">
        <v>39424.04</v>
      </c>
      <c r="H23" s="30">
        <v>39060.12</v>
      </c>
      <c r="I23" s="30">
        <v>64547.49</v>
      </c>
      <c r="J23" s="30">
        <v>19510.05</v>
      </c>
      <c r="K23" s="30">
        <f t="shared" si="5"/>
        <v>399342.72</v>
      </c>
      <c r="L23"/>
      <c r="M23"/>
      <c r="N23"/>
    </row>
    <row r="24" spans="1:14" ht="16.5" customHeight="1">
      <c r="A24" s="18" t="s">
        <v>24</v>
      </c>
      <c r="B24" s="30">
        <v>1770.05</v>
      </c>
      <c r="C24" s="34">
        <v>3540.1</v>
      </c>
      <c r="D24" s="34">
        <v>5310.15</v>
      </c>
      <c r="E24" s="30">
        <v>5310.15</v>
      </c>
      <c r="F24" s="30">
        <v>1770.05</v>
      </c>
      <c r="G24" s="34">
        <v>1770.05</v>
      </c>
      <c r="H24" s="34">
        <v>3540.1</v>
      </c>
      <c r="I24" s="34">
        <v>3540.1</v>
      </c>
      <c r="J24" s="34">
        <v>1770.05</v>
      </c>
      <c r="K24" s="30">
        <f t="shared" si="5"/>
        <v>28320.799999999996</v>
      </c>
      <c r="L24"/>
      <c r="M24"/>
      <c r="N24"/>
    </row>
    <row r="25" spans="1:14" ht="16.5" customHeight="1">
      <c r="A25" s="18" t="s">
        <v>23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69</v>
      </c>
      <c r="B26" s="30">
        <v>1369.66</v>
      </c>
      <c r="C26" s="30">
        <v>1307.03</v>
      </c>
      <c r="D26" s="30">
        <v>1606.56</v>
      </c>
      <c r="E26" s="30">
        <v>1002.06</v>
      </c>
      <c r="F26" s="30">
        <v>988.44</v>
      </c>
      <c r="G26" s="30">
        <v>1083.74</v>
      </c>
      <c r="H26" s="30">
        <v>988.44</v>
      </c>
      <c r="I26" s="30">
        <v>1375.1</v>
      </c>
      <c r="J26" s="30">
        <v>487.41</v>
      </c>
      <c r="K26" s="30">
        <f t="shared" si="5"/>
        <v>10208.44</v>
      </c>
      <c r="L26" s="59"/>
      <c r="M26" s="59"/>
      <c r="N26" s="59"/>
    </row>
    <row r="27" spans="1:14" ht="16.5" customHeight="1">
      <c r="A27" s="18" t="s">
        <v>75</v>
      </c>
      <c r="B27" s="30">
        <v>355.42</v>
      </c>
      <c r="C27" s="30">
        <v>303.28</v>
      </c>
      <c r="D27" s="30">
        <v>358.59</v>
      </c>
      <c r="E27" s="30">
        <v>208.54</v>
      </c>
      <c r="F27" s="30">
        <v>236.52</v>
      </c>
      <c r="G27" s="30">
        <v>240.97</v>
      </c>
      <c r="H27" s="30">
        <v>238.43</v>
      </c>
      <c r="I27" s="30">
        <v>307.73</v>
      </c>
      <c r="J27" s="30">
        <v>118.26</v>
      </c>
      <c r="K27" s="30">
        <f t="shared" si="5"/>
        <v>2367.7400000000002</v>
      </c>
      <c r="L27" s="59"/>
      <c r="M27" s="59"/>
      <c r="N27" s="59"/>
    </row>
    <row r="28" spans="1:14" ht="16.5" customHeight="1">
      <c r="A28" s="18" t="s">
        <v>76</v>
      </c>
      <c r="B28" s="30">
        <v>896.45</v>
      </c>
      <c r="C28" s="30">
        <v>831.32</v>
      </c>
      <c r="D28" s="30">
        <v>1004.04</v>
      </c>
      <c r="E28" s="30">
        <v>581.53</v>
      </c>
      <c r="F28" s="30">
        <v>603.62</v>
      </c>
      <c r="G28" s="30">
        <v>685.42</v>
      </c>
      <c r="H28" s="30">
        <v>695.63</v>
      </c>
      <c r="I28" s="30">
        <v>986.62</v>
      </c>
      <c r="J28" s="30">
        <v>327.92</v>
      </c>
      <c r="K28" s="30">
        <f t="shared" si="5"/>
        <v>6612.55</v>
      </c>
      <c r="L28" s="59"/>
      <c r="M28" s="59"/>
      <c r="N28" s="59"/>
    </row>
    <row r="29" spans="1:14" ht="16.5" customHeight="1">
      <c r="A29" s="18" t="s">
        <v>80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71449.42</v>
      </c>
      <c r="J29" s="30">
        <v>0</v>
      </c>
      <c r="K29" s="30">
        <f t="shared" si="5"/>
        <v>71449.42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22</v>
      </c>
      <c r="B32" s="30">
        <f aca="true" t="shared" si="8" ref="B32:J32">+B33+B38+B50</f>
        <v>390100.21</v>
      </c>
      <c r="C32" s="30">
        <f t="shared" si="8"/>
        <v>235078.46</v>
      </c>
      <c r="D32" s="30">
        <f t="shared" si="8"/>
        <v>151640.66000000003</v>
      </c>
      <c r="E32" s="30">
        <f t="shared" si="8"/>
        <v>358685.32</v>
      </c>
      <c r="F32" s="30">
        <f t="shared" si="8"/>
        <v>258801.38000000003</v>
      </c>
      <c r="G32" s="30">
        <f t="shared" si="8"/>
        <v>163280.34999999998</v>
      </c>
      <c r="H32" s="30">
        <f t="shared" si="8"/>
        <v>36165.270000000004</v>
      </c>
      <c r="I32" s="30">
        <f t="shared" si="8"/>
        <v>205122.82</v>
      </c>
      <c r="J32" s="30">
        <f t="shared" si="8"/>
        <v>92255.37999999999</v>
      </c>
      <c r="K32" s="30">
        <f aca="true" t="shared" si="9" ref="K32:K40">SUM(B32:J32)</f>
        <v>1891129.8500000003</v>
      </c>
      <c r="L32"/>
      <c r="M32"/>
      <c r="N32"/>
    </row>
    <row r="33" spans="1:14" ht="16.5" customHeight="1">
      <c r="A33" s="18" t="s">
        <v>21</v>
      </c>
      <c r="B33" s="30">
        <f aca="true" t="shared" si="10" ref="B33:J33">B34+B35+B36+B37</f>
        <v>-87120</v>
      </c>
      <c r="C33" s="30">
        <f t="shared" si="10"/>
        <v>-69590.35</v>
      </c>
      <c r="D33" s="30">
        <f t="shared" si="10"/>
        <v>-70644.93</v>
      </c>
      <c r="E33" s="30">
        <f t="shared" si="10"/>
        <v>-90116.45000000001</v>
      </c>
      <c r="F33" s="30">
        <f t="shared" si="10"/>
        <v>-44862.4</v>
      </c>
      <c r="G33" s="30">
        <f t="shared" si="10"/>
        <v>-56534.8</v>
      </c>
      <c r="H33" s="30">
        <f t="shared" si="10"/>
        <v>-27332.98</v>
      </c>
      <c r="I33" s="30">
        <f t="shared" si="10"/>
        <v>-72425.48999999999</v>
      </c>
      <c r="J33" s="30">
        <f t="shared" si="10"/>
        <v>-17091.67</v>
      </c>
      <c r="K33" s="30">
        <f t="shared" si="9"/>
        <v>-535719.07</v>
      </c>
      <c r="L33"/>
      <c r="M33"/>
      <c r="N33"/>
    </row>
    <row r="34" spans="1:14" s="23" customFormat="1" ht="16.5" customHeight="1">
      <c r="A34" s="29" t="s">
        <v>54</v>
      </c>
      <c r="B34" s="30">
        <f aca="true" t="shared" si="11" ref="B34:J34">-ROUND((B9)*$E$3,2)</f>
        <v>-59523.2</v>
      </c>
      <c r="C34" s="30">
        <f t="shared" si="11"/>
        <v>-60676</v>
      </c>
      <c r="D34" s="30">
        <f t="shared" si="11"/>
        <v>-55418</v>
      </c>
      <c r="E34" s="30">
        <f t="shared" si="11"/>
        <v>-40286.4</v>
      </c>
      <c r="F34" s="30">
        <f t="shared" si="11"/>
        <v>-44862.4</v>
      </c>
      <c r="G34" s="30">
        <f t="shared" si="11"/>
        <v>-22946</v>
      </c>
      <c r="H34" s="30">
        <f t="shared" si="11"/>
        <v>-20446.8</v>
      </c>
      <c r="I34" s="30">
        <f t="shared" si="11"/>
        <v>-61679.2</v>
      </c>
      <c r="J34" s="30">
        <f t="shared" si="11"/>
        <v>-13776.4</v>
      </c>
      <c r="K34" s="30">
        <f t="shared" si="9"/>
        <v>-379614.4</v>
      </c>
      <c r="L34" s="28"/>
      <c r="M34"/>
      <c r="N34"/>
    </row>
    <row r="35" spans="1:14" ht="16.5" customHeight="1">
      <c r="A35" s="25" t="s">
        <v>20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18</v>
      </c>
      <c r="B37" s="30">
        <v>-27596.8</v>
      </c>
      <c r="C37" s="30">
        <v>-8914.35</v>
      </c>
      <c r="D37" s="30">
        <v>-15226.93</v>
      </c>
      <c r="E37" s="30">
        <v>-49830.05</v>
      </c>
      <c r="F37" s="26">
        <v>0</v>
      </c>
      <c r="G37" s="30">
        <v>-33588.8</v>
      </c>
      <c r="H37" s="30">
        <v>-6886.18</v>
      </c>
      <c r="I37" s="30">
        <v>-10746.29</v>
      </c>
      <c r="J37" s="30">
        <v>-3315.27</v>
      </c>
      <c r="K37" s="30">
        <f t="shared" si="9"/>
        <v>-156104.66999999998</v>
      </c>
      <c r="L37"/>
      <c r="M37"/>
      <c r="N37"/>
    </row>
    <row r="38" spans="1:14" s="23" customFormat="1" ht="16.5" customHeight="1">
      <c r="A38" s="18" t="s">
        <v>17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-23394.22999999998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0</v>
      </c>
      <c r="I38" s="27">
        <f t="shared" si="12"/>
        <v>-45470.2</v>
      </c>
      <c r="J38" s="27">
        <f t="shared" si="12"/>
        <v>-6772.510000000009</v>
      </c>
      <c r="K38" s="30">
        <f t="shared" si="9"/>
        <v>-75636.93999999999</v>
      </c>
      <c r="L38"/>
      <c r="M38"/>
      <c r="N38"/>
    </row>
    <row r="39" spans="1:14" ht="16.5" customHeight="1">
      <c r="A39" s="25" t="s">
        <v>16</v>
      </c>
      <c r="B39" s="17">
        <v>0</v>
      </c>
      <c r="C39" s="17">
        <v>0</v>
      </c>
      <c r="D39" s="27">
        <v>-23394.23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-6772.51</v>
      </c>
      <c r="K39" s="30">
        <f t="shared" si="9"/>
        <v>-30166.739999999998</v>
      </c>
      <c r="L39"/>
      <c r="M39"/>
      <c r="N39"/>
    </row>
    <row r="40" spans="1:14" ht="16.5" customHeight="1">
      <c r="A40" s="25" t="s">
        <v>15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-45470.2</v>
      </c>
      <c r="J40" s="27">
        <v>0</v>
      </c>
      <c r="K40" s="30">
        <f t="shared" si="9"/>
        <v>-45470.2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64</v>
      </c>
      <c r="B46" s="17">
        <v>0</v>
      </c>
      <c r="C46" s="17">
        <v>0</v>
      </c>
      <c r="D46" s="17">
        <v>1701000</v>
      </c>
      <c r="E46" s="17">
        <v>0</v>
      </c>
      <c r="F46" s="17">
        <v>0</v>
      </c>
      <c r="G46" s="17">
        <v>0</v>
      </c>
      <c r="H46" s="17">
        <v>1098000</v>
      </c>
      <c r="I46" s="17">
        <v>0</v>
      </c>
      <c r="J46" s="17">
        <v>517500</v>
      </c>
      <c r="K46" s="30">
        <f aca="true" t="shared" si="13" ref="K46:K53">SUM(B46:J46)</f>
        <v>3316500</v>
      </c>
      <c r="L46" s="24"/>
      <c r="M46"/>
      <c r="N46"/>
    </row>
    <row r="47" spans="1:14" s="23" customFormat="1" ht="16.5" customHeight="1">
      <c r="A47" s="25" t="s">
        <v>65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9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81</v>
      </c>
      <c r="B50" s="17">
        <v>477220.21</v>
      </c>
      <c r="C50" s="17">
        <v>304668.81</v>
      </c>
      <c r="D50" s="17">
        <v>245679.82</v>
      </c>
      <c r="E50" s="17">
        <v>448801.77</v>
      </c>
      <c r="F50" s="17">
        <v>303663.78</v>
      </c>
      <c r="G50" s="17">
        <v>219815.15</v>
      </c>
      <c r="H50" s="17">
        <v>63498.25</v>
      </c>
      <c r="I50" s="17">
        <v>323018.51</v>
      </c>
      <c r="J50" s="17">
        <v>116119.56</v>
      </c>
      <c r="K50" s="30">
        <f t="shared" si="13"/>
        <v>2502485.86</v>
      </c>
      <c r="L50"/>
      <c r="M50"/>
      <c r="N50"/>
    </row>
    <row r="51" spans="1:14" ht="16.5" customHeight="1">
      <c r="A51" s="18" t="s">
        <v>70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71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72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1900029.26</v>
      </c>
      <c r="C55" s="27">
        <f t="shared" si="15"/>
        <v>1674304.46</v>
      </c>
      <c r="D55" s="27">
        <f t="shared" si="15"/>
        <v>1921965.69</v>
      </c>
      <c r="E55" s="27">
        <f t="shared" si="15"/>
        <v>1462174.32</v>
      </c>
      <c r="F55" s="27">
        <f t="shared" si="15"/>
        <v>1347084.1200000003</v>
      </c>
      <c r="G55" s="27">
        <f t="shared" si="15"/>
        <v>1357225.9499999997</v>
      </c>
      <c r="H55" s="27">
        <f t="shared" si="15"/>
        <v>1125914.05</v>
      </c>
      <c r="I55" s="27">
        <f t="shared" si="15"/>
        <v>1720796.0400000003</v>
      </c>
      <c r="J55" s="27">
        <f t="shared" si="15"/>
        <v>630556.1800000002</v>
      </c>
      <c r="K55" s="20">
        <f>SUM(B55:J55)</f>
        <v>13140050.070000002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1900029.2599999998</v>
      </c>
      <c r="C61" s="10">
        <f t="shared" si="17"/>
        <v>1674304.46</v>
      </c>
      <c r="D61" s="10">
        <f t="shared" si="17"/>
        <v>1921965.6900000002</v>
      </c>
      <c r="E61" s="10">
        <f t="shared" si="17"/>
        <v>1462174.32</v>
      </c>
      <c r="F61" s="10">
        <f t="shared" si="17"/>
        <v>1347084.12</v>
      </c>
      <c r="G61" s="10">
        <f t="shared" si="17"/>
        <v>1357225.95</v>
      </c>
      <c r="H61" s="10">
        <f t="shared" si="17"/>
        <v>1125914.05</v>
      </c>
      <c r="I61" s="10">
        <f>SUM(I62:I74)</f>
        <v>1720796.0499999998</v>
      </c>
      <c r="J61" s="10">
        <f t="shared" si="17"/>
        <v>630556.1799999999</v>
      </c>
      <c r="K61" s="5">
        <f>SUM(K62:K74)</f>
        <v>13140050.08</v>
      </c>
      <c r="L61" s="9"/>
    </row>
    <row r="62" spans="1:12" ht="16.5" customHeight="1">
      <c r="A62" s="7" t="s">
        <v>55</v>
      </c>
      <c r="B62" s="8">
        <v>1673829.5299999998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1673829.5299999998</v>
      </c>
      <c r="L62"/>
    </row>
    <row r="63" spans="1:12" ht="16.5" customHeight="1">
      <c r="A63" s="7" t="s">
        <v>56</v>
      </c>
      <c r="B63" s="8">
        <v>226199.73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226199.73</v>
      </c>
      <c r="L63"/>
    </row>
    <row r="64" spans="1:12" ht="16.5" customHeight="1">
      <c r="A64" s="7" t="s">
        <v>4</v>
      </c>
      <c r="B64" s="6">
        <v>0</v>
      </c>
      <c r="C64" s="8">
        <v>1674304.46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1674304.46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1921965.6900000002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1921965.6900000002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1462174.32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1462174.32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1347084.12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1347084.12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1357225.95</v>
      </c>
      <c r="H68" s="6">
        <v>0</v>
      </c>
      <c r="I68" s="6">
        <v>0</v>
      </c>
      <c r="J68" s="6">
        <v>0</v>
      </c>
      <c r="K68" s="5">
        <f t="shared" si="18"/>
        <v>1357225.95</v>
      </c>
    </row>
    <row r="69" spans="1:11" ht="16.5" customHeight="1">
      <c r="A69" s="7" t="s">
        <v>48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1125914.05</v>
      </c>
      <c r="I69" s="6">
        <v>0</v>
      </c>
      <c r="J69" s="6">
        <v>0</v>
      </c>
      <c r="K69" s="5">
        <f t="shared" si="18"/>
        <v>1125914.05</v>
      </c>
    </row>
    <row r="70" spans="1:11" ht="16.5" customHeight="1">
      <c r="A70" s="7" t="s">
        <v>49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50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661663.87</v>
      </c>
      <c r="J71" s="6">
        <v>0</v>
      </c>
      <c r="K71" s="5">
        <f t="shared" si="18"/>
        <v>661663.87</v>
      </c>
    </row>
    <row r="72" spans="1:11" ht="16.5" customHeight="1">
      <c r="A72" s="7" t="s">
        <v>51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1059132.18</v>
      </c>
      <c r="J72" s="6">
        <v>0</v>
      </c>
      <c r="K72" s="5">
        <f t="shared" si="18"/>
        <v>1059132.18</v>
      </c>
    </row>
    <row r="73" spans="1:11" ht="16.5" customHeight="1">
      <c r="A73" s="7" t="s">
        <v>52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630556.1799999999</v>
      </c>
      <c r="K73" s="5">
        <f t="shared" si="18"/>
        <v>630556.1799999999</v>
      </c>
    </row>
    <row r="74" spans="1:11" ht="18" customHeight="1">
      <c r="A74" s="4" t="s">
        <v>63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73</v>
      </c>
      <c r="B75"/>
      <c r="C75"/>
      <c r="D75"/>
      <c r="E75"/>
      <c r="F75"/>
      <c r="G75"/>
      <c r="H75"/>
      <c r="I75"/>
      <c r="J75"/>
    </row>
    <row r="76" ht="18" customHeight="1">
      <c r="A76" s="57" t="s">
        <v>82</v>
      </c>
    </row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2024-01-31T11:24:26Z</dcterms:modified>
  <cp:category/>
  <cp:version/>
  <cp:contentType/>
  <cp:contentStatus/>
</cp:coreProperties>
</file>