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'Total'!$A$1:$L$76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<sst xmlns="http://schemas.openxmlformats.org/spreadsheetml/2006/main" count="93" uniqueCount="92">
  <si>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</si>
  <si>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</si>
  <si>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</si>
  <si>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</si>
  <si>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</si>
  <si>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</si>
  <si>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</si>
  <si>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</si>
  <si>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</si>
  <si>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</si>
  <si>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</si>
  <si>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</si>
  <si>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</si>
  <si>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</si>
  <si>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</si>
  <si>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</si>
  <si>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</si>
  <si>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</si>
  <si>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</si>
  <si>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</si>
  <si>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</si>
  <si>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</si>
  <si>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</si>
  <si>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</si>
  <si>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</si>
  <si>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</si>
  <si>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</si>
  <si>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</si>
  <si>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</si>
  <si>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</si>
  <si>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</si>
  <si>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</si>
  <si>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</si>
  <si>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</si>
  <si>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</si>
  <si>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</si>
  <si>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</si>
  <si>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</si>
  <si>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</si>
  <si>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</si>
  <si>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</si>
  <si>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</si>
  <si>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</si>
  <si>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</si>
  <si>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</si>
  <si>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</si>
  <si>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</si>
  <si>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</si>
  <si>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</si>
  <si>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</si>
  <si>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</si>
  <si>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</si>
  <si>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</si>
  <si>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</si>
  <si>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</si>
  <si>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</si>
  <si>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</si>
  <si>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</si>
  <si>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</si>
  <si>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</si>
  <si>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</si>
  <si>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</si>
  <si>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</si>
  <si>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</si>
  <si>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</si>
  <si>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</si>
  <si>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</si>
  <si>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</si>
  <si>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</si>
  <si>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</si>
  <si>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</si>
  <si>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</si>
  <si>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</si>
  <si>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</si>
  <si>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</si>
  <si>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</si>
  <si>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</si>
  <si>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</si>
  <si>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</si>
  <si>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</si>
  <si>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</si>
  <si>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</si>
  <si>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</si>
  <si>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4.9. Remuneração Veículos Elétricos</t>
  </si>
  <si>
    <t>PERÍODO DE OPERAÇÃO 01/01/24 A 31/01/24 - VENCIMENTO 08/01/24 A 07/02/24</t>
  </si>
  <si>
    <t>3. Fator de Transição na Remuneração (Cálculo diário - VER NOTA **)</t>
  </si>
  <si>
    <t xml:space="preserve"> 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</t>
  </si>
  <si>
    <t xml:space="preserve">   respectivas para cada dia de operação.</t>
  </si>
  <si>
    <t>¹ Energia para tração outubro a dezembro/23.</t>
  </si>
  <si>
    <t xml:space="preserve">  Equipamentos embarcados de abril a dezembro/23.</t>
  </si>
  <si>
    <t xml:space="preserve">  Rede da Madrugada de janeiro a junho e dezembro/23.</t>
  </si>
  <si>
    <t xml:space="preserve">  Passageiros transportados, ar condicionado, fator de transição, remuneração veículos elétricos e Arla 32, dezembro/23. Total de 4.042 passageiros.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</si>
</sst>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7.25390625" style="1" bestFit="1" customWidth="1"/>
    <col min="14" max="16384" width="9.00390625" style="1" customWidth="1"/>
  </cols>
  <sheetData>
    <row r="1" spans="1:12" ht="25.5" customHeight="1">
      <c r="A1" s="62" t="s">
        <v>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1">
      <c r="A2" s="63" t="s">
        <v>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4" t="s">
        <v>1</v>
      </c>
      <c r="B4" s="65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7" t="s">
        <v>3</v>
      </c>
    </row>
    <row r="5" spans="1:12" ht="30" customHeight="1">
      <c r="A5" s="64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4"/>
    </row>
    <row r="6" spans="1:12" ht="18.75" customHeight="1">
      <c r="A6" s="64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4"/>
    </row>
    <row r="7" spans="1:14" ht="17.25" customHeight="1">
      <c r="A7" s="9" t="s">
        <v>17</v>
      </c>
      <c r="B7" s="10">
        <f>B8+B11</f>
        <v>1853167</v>
      </c>
      <c r="C7" s="10">
        <f aca="true" t="shared" si="0" ref="C7:K7">C8+C11</f>
        <v>2362599</v>
      </c>
      <c r="D7" s="10">
        <f t="shared" si="0"/>
        <v>6990254</v>
      </c>
      <c r="E7" s="10">
        <f t="shared" si="0"/>
        <v>5464622</v>
      </c>
      <c r="F7" s="10">
        <f t="shared" si="0"/>
        <v>5939474</v>
      </c>
      <c r="G7" s="10">
        <f t="shared" si="0"/>
        <v>3233258</v>
      </c>
      <c r="H7" s="10">
        <f t="shared" si="0"/>
        <v>1874886</v>
      </c>
      <c r="I7" s="10">
        <f t="shared" si="0"/>
        <v>2725182</v>
      </c>
      <c r="J7" s="10">
        <f t="shared" si="0"/>
        <v>2455467</v>
      </c>
      <c r="K7" s="10">
        <f t="shared" si="0"/>
        <v>4842597</v>
      </c>
      <c r="L7" s="10">
        <f aca="true" t="shared" si="1" ref="L7:L13">SUM(B7:K7)</f>
        <v>37741506</v>
      </c>
      <c r="M7" s="11"/>
      <c r="N7" s="60"/>
    </row>
    <row r="8" spans="1:13" ht="17.25" customHeight="1">
      <c r="A8" s="12" t="s">
        <v>80</v>
      </c>
      <c r="B8" s="13">
        <f>B9+B10</f>
        <v>109208</v>
      </c>
      <c r="C8" s="13">
        <f aca="true" t="shared" si="2" ref="C8:K8">C9+C10</f>
        <v>117355</v>
      </c>
      <c r="D8" s="13">
        <f t="shared" si="2"/>
        <v>357020</v>
      </c>
      <c r="E8" s="13">
        <f t="shared" si="2"/>
        <v>250276</v>
      </c>
      <c r="F8" s="13">
        <f t="shared" si="2"/>
        <v>235658</v>
      </c>
      <c r="G8" s="13">
        <f t="shared" si="2"/>
        <v>181729</v>
      </c>
      <c r="H8" s="13">
        <f t="shared" si="2"/>
        <v>87686</v>
      </c>
      <c r="I8" s="13">
        <f t="shared" si="2"/>
        <v>99803</v>
      </c>
      <c r="J8" s="13">
        <f t="shared" si="2"/>
        <v>119651</v>
      </c>
      <c r="K8" s="13">
        <f t="shared" si="2"/>
        <v>222333</v>
      </c>
      <c r="L8" s="13">
        <f t="shared" si="1"/>
        <v>1780719</v>
      </c>
      <c r="M8"/>
    </row>
    <row r="9" spans="1:13" ht="17.25" customHeight="1">
      <c r="A9" s="14" t="s">
        <v>18</v>
      </c>
      <c r="B9" s="15">
        <v>109129</v>
      </c>
      <c r="C9" s="15">
        <v>117355</v>
      </c>
      <c r="D9" s="15">
        <v>357020</v>
      </c>
      <c r="E9" s="15">
        <v>250276</v>
      </c>
      <c r="F9" s="15">
        <v>235658</v>
      </c>
      <c r="G9" s="15">
        <v>181729</v>
      </c>
      <c r="H9" s="15">
        <v>86150</v>
      </c>
      <c r="I9" s="15">
        <v>99803</v>
      </c>
      <c r="J9" s="15">
        <v>119651</v>
      </c>
      <c r="K9" s="15">
        <v>222333</v>
      </c>
      <c r="L9" s="13">
        <f t="shared" si="1"/>
        <v>1779104</v>
      </c>
      <c r="M9"/>
    </row>
    <row r="10" spans="1:13" ht="17.25" customHeight="1">
      <c r="A10" s="14" t="s">
        <v>19</v>
      </c>
      <c r="B10" s="15">
        <v>79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1536</v>
      </c>
      <c r="I10" s="15">
        <v>0</v>
      </c>
      <c r="J10" s="15">
        <v>0</v>
      </c>
      <c r="K10" s="15">
        <v>0</v>
      </c>
      <c r="L10" s="13">
        <f t="shared" si="1"/>
        <v>1615</v>
      </c>
      <c r="M10"/>
    </row>
    <row r="11" spans="1:13" ht="17.25" customHeight="1">
      <c r="A11" s="12" t="s">
        <v>69</v>
      </c>
      <c r="B11" s="15">
        <v>1743959</v>
      </c>
      <c r="C11" s="15">
        <v>2245244</v>
      </c>
      <c r="D11" s="15">
        <v>6633234</v>
      </c>
      <c r="E11" s="15">
        <v>5214346</v>
      </c>
      <c r="F11" s="15">
        <v>5703816</v>
      </c>
      <c r="G11" s="15">
        <v>3051529</v>
      </c>
      <c r="H11" s="15">
        <v>1787200</v>
      </c>
      <c r="I11" s="15">
        <v>2625379</v>
      </c>
      <c r="J11" s="15">
        <v>2335816</v>
      </c>
      <c r="K11" s="15">
        <v>4620264</v>
      </c>
      <c r="L11" s="13">
        <f t="shared" si="1"/>
        <v>35960787</v>
      </c>
      <c r="M11" s="57"/>
    </row>
    <row r="12" spans="1:13" ht="17.25" customHeight="1">
      <c r="A12" s="14" t="s">
        <v>82</v>
      </c>
      <c r="B12" s="15">
        <v>212114</v>
      </c>
      <c r="C12" s="15">
        <v>178343</v>
      </c>
      <c r="D12" s="15">
        <v>608733</v>
      </c>
      <c r="E12" s="15">
        <v>549248</v>
      </c>
      <c r="F12" s="15">
        <v>512768</v>
      </c>
      <c r="G12" s="15">
        <v>300828</v>
      </c>
      <c r="H12" s="15">
        <v>166711</v>
      </c>
      <c r="I12" s="15">
        <v>149830</v>
      </c>
      <c r="J12" s="15">
        <v>176347</v>
      </c>
      <c r="K12" s="15">
        <v>312480</v>
      </c>
      <c r="L12" s="13">
        <f t="shared" si="1"/>
        <v>3167402</v>
      </c>
      <c r="M12" s="57"/>
    </row>
    <row r="13" spans="1:13" ht="17.25" customHeight="1">
      <c r="A13" s="14" t="s">
        <v>70</v>
      </c>
      <c r="B13" s="15">
        <f>+B11-B12</f>
        <v>1531845</v>
      </c>
      <c r="C13" s="15">
        <f aca="true" t="shared" si="3" ref="C13:K13">+C11-C12</f>
        <v>2066901</v>
      </c>
      <c r="D13" s="15">
        <f t="shared" si="3"/>
        <v>6024501</v>
      </c>
      <c r="E13" s="15">
        <f t="shared" si="3"/>
        <v>4665098</v>
      </c>
      <c r="F13" s="15">
        <f t="shared" si="3"/>
        <v>5191048</v>
      </c>
      <c r="G13" s="15">
        <f t="shared" si="3"/>
        <v>2750701</v>
      </c>
      <c r="H13" s="15">
        <f t="shared" si="3"/>
        <v>1620489</v>
      </c>
      <c r="I13" s="15">
        <f t="shared" si="3"/>
        <v>2475549</v>
      </c>
      <c r="J13" s="15">
        <f t="shared" si="3"/>
        <v>2159469</v>
      </c>
      <c r="K13" s="15">
        <f t="shared" si="3"/>
        <v>4307784</v>
      </c>
      <c r="L13" s="13">
        <f t="shared" si="1"/>
        <v>32793385</v>
      </c>
      <c r="M13" s="51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7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85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4" ht="17.25" customHeight="1">
      <c r="A20" s="24" t="s">
        <v>81</v>
      </c>
      <c r="B20" s="25">
        <f aca="true" t="shared" si="4" ref="B20:K20">SUM(B21:B30)</f>
        <v>18222980.390000004</v>
      </c>
      <c r="C20" s="25">
        <f t="shared" si="4"/>
        <v>12219376.239999998</v>
      </c>
      <c r="D20" s="25">
        <f t="shared" si="4"/>
        <v>40147280.1</v>
      </c>
      <c r="E20" s="25">
        <f t="shared" si="4"/>
        <v>32837910.919999994</v>
      </c>
      <c r="F20" s="25">
        <f t="shared" si="4"/>
        <v>34317418.309999995</v>
      </c>
      <c r="G20" s="25">
        <f t="shared" si="4"/>
        <v>19531795.740000002</v>
      </c>
      <c r="H20" s="25">
        <f t="shared" si="4"/>
        <v>11719686.25</v>
      </c>
      <c r="I20" s="25">
        <f t="shared" si="4"/>
        <v>14194037.150000004</v>
      </c>
      <c r="J20" s="25">
        <f t="shared" si="4"/>
        <v>16528532.569999997</v>
      </c>
      <c r="K20" s="25">
        <f t="shared" si="4"/>
        <v>22102508.880000003</v>
      </c>
      <c r="L20" s="25">
        <f aca="true" t="shared" si="5" ref="L20:L29">SUM(B20:K20)</f>
        <v>221821526.55</v>
      </c>
      <c r="M20" s="58"/>
      <c r="N20" s="59"/>
    </row>
    <row r="21" spans="1:13" ht="17.25" customHeight="1">
      <c r="A21" s="26" t="s">
        <v>21</v>
      </c>
      <c r="B21" s="53">
        <v>13577969.300000004</v>
      </c>
      <c r="C21" s="53">
        <v>9746429.679999998</v>
      </c>
      <c r="D21" s="53">
        <v>34321448.1</v>
      </c>
      <c r="E21" s="53">
        <v>27177751.059999995</v>
      </c>
      <c r="F21" s="53">
        <v>26100424.550000004</v>
      </c>
      <c r="G21" s="53">
        <v>15622779.32</v>
      </c>
      <c r="H21" s="53">
        <v>9979080.76</v>
      </c>
      <c r="I21" s="53">
        <v>12025955.660000002</v>
      </c>
      <c r="J21" s="53">
        <v>11669852.479999999</v>
      </c>
      <c r="K21" s="53">
        <v>18794118.98</v>
      </c>
      <c r="L21" s="33">
        <f t="shared" si="5"/>
        <v>179015809.88999996</v>
      </c>
      <c r="M21"/>
    </row>
    <row r="22" spans="1:13" ht="17.25" customHeight="1">
      <c r="A22" s="27" t="s">
        <v>22</v>
      </c>
      <c r="B22" s="33">
        <v>3529738.42</v>
      </c>
      <c r="C22" s="33">
        <v>2019756.85</v>
      </c>
      <c r="D22" s="33">
        <v>4009436.2399999998</v>
      </c>
      <c r="E22" s="33">
        <v>4490665.669999998</v>
      </c>
      <c r="F22" s="33">
        <v>6630565.869999996</v>
      </c>
      <c r="G22" s="33">
        <v>3046442.2</v>
      </c>
      <c r="H22" s="33">
        <v>1182035.6700000002</v>
      </c>
      <c r="I22" s="33">
        <v>1730193.75</v>
      </c>
      <c r="J22" s="33">
        <v>4180442.3199999994</v>
      </c>
      <c r="K22" s="33">
        <v>2431228.23</v>
      </c>
      <c r="L22" s="33">
        <f t="shared" si="5"/>
        <v>33250505.219999995</v>
      </c>
      <c r="M22"/>
    </row>
    <row r="23" spans="1:13" ht="17.25" customHeight="1">
      <c r="A23" s="27" t="s">
        <v>23</v>
      </c>
      <c r="B23" s="33">
        <v>62024.509999999995</v>
      </c>
      <c r="C23" s="33">
        <v>374335.4</v>
      </c>
      <c r="D23" s="33">
        <v>1627401.9099999997</v>
      </c>
      <c r="E23" s="33">
        <v>996519.9700000002</v>
      </c>
      <c r="F23" s="33">
        <v>1408741.21</v>
      </c>
      <c r="G23" s="33">
        <v>825346.2100000001</v>
      </c>
      <c r="H23" s="33">
        <v>480671.4099999999</v>
      </c>
      <c r="I23" s="33">
        <v>354965.13999999996</v>
      </c>
      <c r="J23" s="33">
        <v>535998.02</v>
      </c>
      <c r="K23" s="33">
        <v>722749.6900000001</v>
      </c>
      <c r="L23" s="33">
        <f t="shared" si="5"/>
        <v>7388753.47</v>
      </c>
      <c r="M23"/>
    </row>
    <row r="24" spans="1:13" ht="17.25" customHeight="1">
      <c r="A24" s="27" t="s">
        <v>24</v>
      </c>
      <c r="B24" s="33">
        <v>54871.56000000002</v>
      </c>
      <c r="C24" s="29">
        <v>54871.56000000002</v>
      </c>
      <c r="D24" s="29">
        <v>109743.12000000004</v>
      </c>
      <c r="E24" s="29">
        <v>109743.12000000004</v>
      </c>
      <c r="F24" s="33">
        <v>109743.12000000004</v>
      </c>
      <c r="G24" s="29">
        <v>0</v>
      </c>
      <c r="H24" s="33">
        <v>54871.56000000002</v>
      </c>
      <c r="I24" s="29">
        <v>54871.56000000002</v>
      </c>
      <c r="J24" s="29">
        <v>109743.12000000004</v>
      </c>
      <c r="K24" s="29">
        <v>109743.12000000004</v>
      </c>
      <c r="L24" s="33">
        <f t="shared" si="5"/>
        <v>768201.8400000002</v>
      </c>
      <c r="M24"/>
    </row>
    <row r="25" spans="1:13" ht="17.25" customHeight="1">
      <c r="A25" s="27" t="s">
        <v>25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5"/>
        <v>0</v>
      </c>
      <c r="M25"/>
    </row>
    <row r="26" spans="1:13" ht="17.25" customHeight="1">
      <c r="A26" s="27" t="s">
        <v>72</v>
      </c>
      <c r="B26" s="33">
        <v>19349.480000000003</v>
      </c>
      <c r="C26" s="33">
        <v>12912.339999999998</v>
      </c>
      <c r="D26" s="33">
        <v>42625.470000000016</v>
      </c>
      <c r="E26" s="33">
        <v>35221.67000000001</v>
      </c>
      <c r="F26" s="33">
        <v>37470.87</v>
      </c>
      <c r="G26" s="33">
        <v>20512.190000000006</v>
      </c>
      <c r="H26" s="33">
        <v>12430.430000000004</v>
      </c>
      <c r="I26" s="33">
        <v>15161.55</v>
      </c>
      <c r="J26" s="33">
        <v>17053.98</v>
      </c>
      <c r="K26" s="33">
        <v>23801.520000000004</v>
      </c>
      <c r="L26" s="33">
        <f t="shared" si="5"/>
        <v>236539.5</v>
      </c>
      <c r="M26" s="57"/>
    </row>
    <row r="27" spans="1:13" ht="17.25" customHeight="1">
      <c r="A27" s="27" t="s">
        <v>73</v>
      </c>
      <c r="B27" s="33">
        <v>10123.360000000002</v>
      </c>
      <c r="C27" s="33">
        <v>7700.090000000003</v>
      </c>
      <c r="D27" s="33">
        <v>24976.70000000001</v>
      </c>
      <c r="E27" s="33">
        <v>19100.65</v>
      </c>
      <c r="F27" s="33">
        <v>20834.48000000001</v>
      </c>
      <c r="G27" s="33">
        <v>11650.419999999995</v>
      </c>
      <c r="H27" s="33">
        <v>7226.100000000004</v>
      </c>
      <c r="I27" s="33">
        <v>8789.740000000002</v>
      </c>
      <c r="J27" s="33">
        <v>10593.939999999995</v>
      </c>
      <c r="K27" s="33">
        <v>14284.180000000006</v>
      </c>
      <c r="L27" s="33">
        <f t="shared" si="5"/>
        <v>135279.66000000003</v>
      </c>
      <c r="M27" s="57"/>
    </row>
    <row r="28" spans="1:13" ht="17.25" customHeight="1">
      <c r="A28" s="27" t="s">
        <v>74</v>
      </c>
      <c r="B28" s="33">
        <v>4552.9699999999975</v>
      </c>
      <c r="C28" s="33">
        <v>3370.319999999998</v>
      </c>
      <c r="D28" s="33">
        <v>11648.560000000005</v>
      </c>
      <c r="E28" s="33">
        <v>8908.78</v>
      </c>
      <c r="F28" s="33">
        <v>9638.209999999997</v>
      </c>
      <c r="G28" s="33">
        <v>5065.4</v>
      </c>
      <c r="H28" s="33">
        <v>3370.319999999998</v>
      </c>
      <c r="I28" s="33">
        <v>4099.75</v>
      </c>
      <c r="J28" s="33">
        <v>4848.709999999998</v>
      </c>
      <c r="K28" s="33">
        <v>6583.159999999998</v>
      </c>
      <c r="L28" s="33">
        <f t="shared" si="5"/>
        <v>62086.17999999999</v>
      </c>
      <c r="M28" s="57"/>
    </row>
    <row r="29" spans="1:13" ht="17.25" customHeight="1">
      <c r="A29" s="27" t="s">
        <v>83</v>
      </c>
      <c r="B29" s="33">
        <v>964350.7900000003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5"/>
        <v>964350.7900000003</v>
      </c>
      <c r="M29" s="57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26</v>
      </c>
      <c r="B32" s="33">
        <f aca="true" t="shared" si="6" ref="B32:K32">+B33+B38+B51</f>
        <v>-5135358.739999999</v>
      </c>
      <c r="C32" s="33">
        <f t="shared" si="6"/>
        <v>-314979.92000000004</v>
      </c>
      <c r="D32" s="33">
        <f t="shared" si="6"/>
        <v>-93844.04000000027</v>
      </c>
      <c r="E32" s="33">
        <f t="shared" si="6"/>
        <v>-346171.09999999934</v>
      </c>
      <c r="F32" s="33">
        <f t="shared" si="6"/>
        <v>94880.87999999995</v>
      </c>
      <c r="G32" s="33">
        <f t="shared" si="6"/>
        <v>-515540.48</v>
      </c>
      <c r="H32" s="33">
        <f t="shared" si="6"/>
        <v>-444740.39999999997</v>
      </c>
      <c r="I32" s="33">
        <f t="shared" si="6"/>
        <v>-148920.8800000005</v>
      </c>
      <c r="J32" s="33">
        <f t="shared" si="6"/>
        <v>-249287.08000000002</v>
      </c>
      <c r="K32" s="33">
        <f t="shared" si="6"/>
        <v>-740602.7499999998</v>
      </c>
      <c r="L32" s="33">
        <f aca="true" t="shared" si="7" ref="L32:L49">SUM(B32:K32)</f>
        <v>-7894564.51</v>
      </c>
      <c r="M32"/>
    </row>
    <row r="33" spans="1:13" ht="18.75" customHeight="1">
      <c r="A33" s="27" t="s">
        <v>27</v>
      </c>
      <c r="B33" s="33">
        <f aca="true" t="shared" si="8" ref="B33:K33">B34+B35+B36+B37</f>
        <v>-480167.6</v>
      </c>
      <c r="C33" s="33">
        <f t="shared" si="8"/>
        <v>-516362</v>
      </c>
      <c r="D33" s="33">
        <f t="shared" si="8"/>
        <v>-1570888</v>
      </c>
      <c r="E33" s="33">
        <f t="shared" si="8"/>
        <v>-1101214.4</v>
      </c>
      <c r="F33" s="33">
        <f t="shared" si="8"/>
        <v>-1036895.2</v>
      </c>
      <c r="G33" s="33">
        <f t="shared" si="8"/>
        <v>-799607.6</v>
      </c>
      <c r="H33" s="33">
        <f t="shared" si="8"/>
        <v>-379060</v>
      </c>
      <c r="I33" s="33">
        <f t="shared" si="8"/>
        <v>-555287.59</v>
      </c>
      <c r="J33" s="33">
        <f t="shared" si="8"/>
        <v>-526464.4</v>
      </c>
      <c r="K33" s="33">
        <f t="shared" si="8"/>
        <v>-978265.2</v>
      </c>
      <c r="L33" s="33">
        <f t="shared" si="7"/>
        <v>-7944211.99</v>
      </c>
      <c r="M33"/>
    </row>
    <row r="34" spans="1:13" s="36" customFormat="1" ht="18.75" customHeight="1">
      <c r="A34" s="34" t="s">
        <v>51</v>
      </c>
      <c r="B34" s="33">
        <f aca="true" t="shared" si="9" ref="B34:K34">-ROUND((B9)*$E$3,2)</f>
        <v>-480167.6</v>
      </c>
      <c r="C34" s="33">
        <f t="shared" si="9"/>
        <v>-516362</v>
      </c>
      <c r="D34" s="33">
        <f t="shared" si="9"/>
        <v>-1570888</v>
      </c>
      <c r="E34" s="33">
        <f t="shared" si="9"/>
        <v>-1101214.4</v>
      </c>
      <c r="F34" s="33">
        <f t="shared" si="9"/>
        <v>-1036895.2</v>
      </c>
      <c r="G34" s="33">
        <f t="shared" si="9"/>
        <v>-799607.6</v>
      </c>
      <c r="H34" s="33">
        <f t="shared" si="9"/>
        <v>-379060</v>
      </c>
      <c r="I34" s="33">
        <f t="shared" si="9"/>
        <v>-439133.2</v>
      </c>
      <c r="J34" s="33">
        <f t="shared" si="9"/>
        <v>-526464.4</v>
      </c>
      <c r="K34" s="33">
        <f t="shared" si="9"/>
        <v>-978265.2</v>
      </c>
      <c r="L34" s="33">
        <f t="shared" si="7"/>
        <v>-7828057.600000001</v>
      </c>
      <c r="M34" s="35"/>
    </row>
    <row r="35" spans="1:13" ht="18.75" customHeight="1">
      <c r="A35" s="37" t="s">
        <v>28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7"/>
        <v>0</v>
      </c>
      <c r="M35"/>
    </row>
    <row r="36" spans="1:13" ht="18.75" customHeight="1">
      <c r="A36" s="37" t="s">
        <v>29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7"/>
        <v>0</v>
      </c>
      <c r="M36"/>
    </row>
    <row r="37" spans="1:13" ht="18.75" customHeight="1">
      <c r="A37" s="37" t="s">
        <v>30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-116154.39</v>
      </c>
      <c r="J37" s="17">
        <v>0</v>
      </c>
      <c r="K37" s="17">
        <v>0</v>
      </c>
      <c r="L37" s="33">
        <f t="shared" si="7"/>
        <v>-116154.39</v>
      </c>
      <c r="M37"/>
    </row>
    <row r="38" spans="1:13" s="36" customFormat="1" ht="18.75" customHeight="1">
      <c r="A38" s="27" t="s">
        <v>31</v>
      </c>
      <c r="B38" s="38">
        <f aca="true" t="shared" si="10" ref="B38:K38">SUM(B39:B50)</f>
        <v>-3312988.349999999</v>
      </c>
      <c r="C38" s="38">
        <f t="shared" si="10"/>
        <v>-26779.39</v>
      </c>
      <c r="D38" s="38">
        <f t="shared" si="10"/>
        <v>-77598.79999999999</v>
      </c>
      <c r="E38" s="38">
        <f t="shared" si="10"/>
        <v>419538.8900000006</v>
      </c>
      <c r="F38" s="38">
        <f t="shared" si="10"/>
        <v>777004.0899999999</v>
      </c>
      <c r="G38" s="38">
        <f t="shared" si="10"/>
        <v>-15100.8</v>
      </c>
      <c r="H38" s="38">
        <f t="shared" si="10"/>
        <v>-206142.58</v>
      </c>
      <c r="I38" s="38">
        <f t="shared" si="10"/>
        <v>285699.9399999995</v>
      </c>
      <c r="J38" s="38">
        <f t="shared" si="10"/>
        <v>-18040.15</v>
      </c>
      <c r="K38" s="38">
        <f t="shared" si="10"/>
        <v>-256100.91</v>
      </c>
      <c r="L38" s="33">
        <f t="shared" si="7"/>
        <v>-2430508.059999999</v>
      </c>
      <c r="M38"/>
    </row>
    <row r="39" spans="1:13" ht="18.75" customHeight="1">
      <c r="A39" s="37" t="s">
        <v>32</v>
      </c>
      <c r="B39" s="38">
        <v>-2529002.0099999993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7"/>
        <v>-2529002.0099999993</v>
      </c>
      <c r="M39"/>
    </row>
    <row r="40" spans="1:13" ht="18.75" customHeight="1">
      <c r="A40" s="37" t="s">
        <v>33</v>
      </c>
      <c r="B40" s="33">
        <v>-783986.34</v>
      </c>
      <c r="C40" s="17">
        <v>0</v>
      </c>
      <c r="D40" s="17">
        <v>0</v>
      </c>
      <c r="E40" s="33">
        <v>-178811.72999999995</v>
      </c>
      <c r="F40" s="28">
        <v>0</v>
      </c>
      <c r="G40" s="28">
        <v>0</v>
      </c>
      <c r="H40" s="33">
        <v>-191320.25</v>
      </c>
      <c r="I40" s="17">
        <v>0</v>
      </c>
      <c r="J40" s="28">
        <v>0</v>
      </c>
      <c r="K40" s="17">
        <v>0</v>
      </c>
      <c r="L40" s="33">
        <f t="shared" si="7"/>
        <v>-1154118.3199999998</v>
      </c>
      <c r="M40"/>
    </row>
    <row r="41" spans="1:13" ht="18.75" customHeight="1">
      <c r="A41" s="37" t="s">
        <v>34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7"/>
        <v>0</v>
      </c>
      <c r="M41"/>
    </row>
    <row r="42" spans="1:13" ht="18.75" customHeight="1">
      <c r="A42" s="37" t="s">
        <v>35</v>
      </c>
      <c r="B42" s="17">
        <v>0</v>
      </c>
      <c r="C42" s="38">
        <v>-23017.39</v>
      </c>
      <c r="D42" s="38">
        <v>-36375.2</v>
      </c>
      <c r="E42" s="38">
        <v>-155550.58</v>
      </c>
      <c r="F42" s="38">
        <v>-21607.510000000002</v>
      </c>
      <c r="G42" s="17">
        <v>0</v>
      </c>
      <c r="H42" s="38">
        <v>-12644.33</v>
      </c>
      <c r="I42" s="38">
        <v>-29300.06</v>
      </c>
      <c r="J42" s="38">
        <v>-16258.15</v>
      </c>
      <c r="K42" s="38">
        <v>-256100.91</v>
      </c>
      <c r="L42" s="38">
        <f t="shared" si="7"/>
        <v>-550854.13</v>
      </c>
      <c r="M42"/>
    </row>
    <row r="43" spans="1:13" ht="18.75" customHeight="1">
      <c r="A43" s="37" t="s">
        <v>36</v>
      </c>
      <c r="B43" s="17">
        <v>0</v>
      </c>
      <c r="C43" s="38">
        <v>-3762</v>
      </c>
      <c r="D43" s="38">
        <v>-1623.6</v>
      </c>
      <c r="E43" s="38">
        <v>-2098.8</v>
      </c>
      <c r="F43" s="38">
        <v>-1148.4</v>
      </c>
      <c r="G43" s="38">
        <v>-1900.8</v>
      </c>
      <c r="H43" s="38">
        <v>-2178</v>
      </c>
      <c r="I43" s="17">
        <v>0</v>
      </c>
      <c r="J43" s="38">
        <v>-1782</v>
      </c>
      <c r="K43" s="17">
        <v>0</v>
      </c>
      <c r="L43" s="38">
        <f t="shared" si="7"/>
        <v>-14493.6</v>
      </c>
      <c r="M43"/>
    </row>
    <row r="44" spans="1:13" ht="18.75" customHeight="1">
      <c r="A44" s="37" t="s">
        <v>37</v>
      </c>
      <c r="B44" s="17">
        <v>0</v>
      </c>
      <c r="C44" s="17">
        <v>0</v>
      </c>
      <c r="D44" s="38">
        <v>-39600</v>
      </c>
      <c r="E44" s="17">
        <v>0</v>
      </c>
      <c r="F44" s="38">
        <v>-42240</v>
      </c>
      <c r="G44" s="38">
        <v>-13200</v>
      </c>
      <c r="H44" s="17">
        <v>0</v>
      </c>
      <c r="I44" s="17">
        <v>0</v>
      </c>
      <c r="J44" s="17">
        <v>0</v>
      </c>
      <c r="K44" s="17">
        <v>0</v>
      </c>
      <c r="L44" s="38">
        <f t="shared" si="7"/>
        <v>-95040</v>
      </c>
      <c r="M44"/>
    </row>
    <row r="45" spans="1:13" ht="18.75" customHeight="1">
      <c r="A45" s="37" t="s">
        <v>38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7"/>
        <v>0</v>
      </c>
      <c r="M45"/>
    </row>
    <row r="46" spans="1:13" ht="18.75" customHeight="1">
      <c r="A46" s="37" t="s">
        <v>39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7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38">
        <v>30405600</v>
      </c>
      <c r="F47" s="38">
        <v>32664000</v>
      </c>
      <c r="G47" s="17">
        <v>0</v>
      </c>
      <c r="H47" s="17">
        <v>0</v>
      </c>
      <c r="I47" s="38">
        <v>13626000</v>
      </c>
      <c r="J47" s="17">
        <v>0</v>
      </c>
      <c r="K47" s="17">
        <v>0</v>
      </c>
      <c r="L47" s="38">
        <f t="shared" si="7"/>
        <v>76695600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38">
        <v>-29649600</v>
      </c>
      <c r="F48" s="38">
        <v>-31822000</v>
      </c>
      <c r="G48" s="17">
        <v>0</v>
      </c>
      <c r="H48" s="17">
        <v>0</v>
      </c>
      <c r="I48" s="38">
        <v>-13311000</v>
      </c>
      <c r="J48" s="17">
        <v>0</v>
      </c>
      <c r="K48" s="17">
        <v>0</v>
      </c>
      <c r="L48" s="38">
        <f t="shared" si="7"/>
        <v>-74782600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7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40</v>
      </c>
      <c r="B51" s="38">
        <v>-1342202.79</v>
      </c>
      <c r="C51" s="38">
        <v>228161.47</v>
      </c>
      <c r="D51" s="38">
        <v>1554642.7599999998</v>
      </c>
      <c r="E51" s="38">
        <v>335504.41</v>
      </c>
      <c r="F51" s="38">
        <v>354771.99000000005</v>
      </c>
      <c r="G51" s="38">
        <v>299167.92000000004</v>
      </c>
      <c r="H51" s="38">
        <v>140462.18</v>
      </c>
      <c r="I51" s="38">
        <v>120666.76999999999</v>
      </c>
      <c r="J51" s="17">
        <v>295217.47000000003</v>
      </c>
      <c r="K51" s="17">
        <v>493763.36000000004</v>
      </c>
      <c r="L51" s="33">
        <f aca="true" t="shared" si="11" ref="L51:L56">SUM(B51:K51)</f>
        <v>2480155.5399999996</v>
      </c>
      <c r="M51"/>
    </row>
    <row r="52" spans="1:13" ht="18.75" customHeight="1">
      <c r="A52" s="27" t="s">
        <v>75</v>
      </c>
      <c r="B52" s="17">
        <f aca="true" t="shared" si="12" ref="B52:K52">+B53+B54</f>
        <v>0</v>
      </c>
      <c r="C52" s="17">
        <f t="shared" si="12"/>
        <v>0</v>
      </c>
      <c r="D52" s="17">
        <f t="shared" si="12"/>
        <v>0</v>
      </c>
      <c r="E52" s="17">
        <f t="shared" si="12"/>
        <v>0</v>
      </c>
      <c r="F52" s="17">
        <f t="shared" si="12"/>
        <v>0</v>
      </c>
      <c r="G52" s="17">
        <f t="shared" si="12"/>
        <v>0</v>
      </c>
      <c r="H52" s="17">
        <f t="shared" si="12"/>
        <v>0</v>
      </c>
      <c r="I52" s="17">
        <f t="shared" si="12"/>
        <v>0</v>
      </c>
      <c r="J52" s="17">
        <f t="shared" si="12"/>
        <v>0</v>
      </c>
      <c r="K52" s="17">
        <f t="shared" si="12"/>
        <v>0</v>
      </c>
      <c r="L52" s="33">
        <f t="shared" si="11"/>
        <v>0</v>
      </c>
      <c r="M52" s="54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1"/>
        <v>0</v>
      </c>
      <c r="M53" s="54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1"/>
        <v>0</v>
      </c>
      <c r="M54" s="57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1"/>
        <v>0</v>
      </c>
      <c r="M55" s="40"/>
    </row>
    <row r="56" spans="1:14" ht="18.75" customHeight="1">
      <c r="A56" s="19" t="s">
        <v>41</v>
      </c>
      <c r="B56" s="41">
        <f aca="true" t="shared" si="13" ref="B56:K56">IF(B20+B32+B45+B57&lt;0,0,B20+B32+B57)</f>
        <v>13087621.650000006</v>
      </c>
      <c r="C56" s="41">
        <f t="shared" si="13"/>
        <v>11904396.319999998</v>
      </c>
      <c r="D56" s="41">
        <f t="shared" si="13"/>
        <v>40053436.06</v>
      </c>
      <c r="E56" s="41">
        <f t="shared" si="13"/>
        <v>32491739.819999997</v>
      </c>
      <c r="F56" s="41">
        <f t="shared" si="13"/>
        <v>34412299.19</v>
      </c>
      <c r="G56" s="41">
        <f t="shared" si="13"/>
        <v>19016255.26</v>
      </c>
      <c r="H56" s="41">
        <f t="shared" si="13"/>
        <v>11274945.85</v>
      </c>
      <c r="I56" s="41">
        <f t="shared" si="13"/>
        <v>14045116.270000003</v>
      </c>
      <c r="J56" s="41">
        <f t="shared" si="13"/>
        <v>16279245.489999996</v>
      </c>
      <c r="K56" s="41">
        <f t="shared" si="13"/>
        <v>21361906.130000003</v>
      </c>
      <c r="L56" s="42">
        <f t="shared" si="11"/>
        <v>213926962.04000002</v>
      </c>
      <c r="M56" s="52"/>
      <c r="N56" s="61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4" ref="B58:K58">IF(B20+B32+B45+B57&gt;0,0,B20+B32+B57)</f>
        <v>0</v>
      </c>
      <c r="C58" s="33">
        <f t="shared" si="14"/>
        <v>0</v>
      </c>
      <c r="D58" s="33">
        <f t="shared" si="14"/>
        <v>0</v>
      </c>
      <c r="E58" s="33">
        <f t="shared" si="14"/>
        <v>0</v>
      </c>
      <c r="F58" s="33">
        <f t="shared" si="14"/>
        <v>0</v>
      </c>
      <c r="G58" s="33">
        <f t="shared" si="14"/>
        <v>0</v>
      </c>
      <c r="H58" s="33">
        <f t="shared" si="14"/>
        <v>0</v>
      </c>
      <c r="I58" s="33">
        <f t="shared" si="14"/>
        <v>0</v>
      </c>
      <c r="J58" s="33">
        <f t="shared" si="14"/>
        <v>0</v>
      </c>
      <c r="K58" s="33">
        <f t="shared" si="14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13087621.65</v>
      </c>
      <c r="C62" s="41">
        <f aca="true" t="shared" si="15" ref="C62:H62">SUM(C63:C74)</f>
        <v>11904396.32</v>
      </c>
      <c r="D62" s="41">
        <f t="shared" si="15"/>
        <v>40053436.042797044</v>
      </c>
      <c r="E62" s="41">
        <f t="shared" si="15"/>
        <v>32491739.810064312</v>
      </c>
      <c r="F62" s="41">
        <f t="shared" si="15"/>
        <v>34412299.19895304</v>
      </c>
      <c r="G62" s="41">
        <f t="shared" si="15"/>
        <v>19016255.240506835</v>
      </c>
      <c r="H62" s="41">
        <f t="shared" si="15"/>
        <v>11274945.849017173</v>
      </c>
      <c r="I62" s="41">
        <f>SUM(I63:I79)</f>
        <v>14045116.270869965</v>
      </c>
      <c r="J62" s="41">
        <f>SUM(J63:J74)</f>
        <v>16279245.466673253</v>
      </c>
      <c r="K62" s="41">
        <f>SUM(K63:K76)</f>
        <v>21361906.159999996</v>
      </c>
      <c r="L62" s="46">
        <f aca="true" t="shared" si="16" ref="L62:L76">SUM(B62:K62)</f>
        <v>213926962.00888163</v>
      </c>
      <c r="M62" s="40"/>
    </row>
    <row r="63" spans="1:13" ht="18.75" customHeight="1">
      <c r="A63" s="47" t="s">
        <v>45</v>
      </c>
      <c r="B63" s="38">
        <v>13087621.65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6"/>
        <v>13087621.65</v>
      </c>
      <c r="M63"/>
    </row>
    <row r="64" spans="1:13" ht="18.75" customHeight="1">
      <c r="A64" s="47" t="s">
        <v>54</v>
      </c>
      <c r="B64" s="17">
        <v>0</v>
      </c>
      <c r="C64" s="38">
        <v>10419590.73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6"/>
        <v>10419590.73</v>
      </c>
      <c r="M64"/>
    </row>
    <row r="65" spans="1:13" ht="18.75" customHeight="1">
      <c r="A65" s="47" t="s">
        <v>55</v>
      </c>
      <c r="B65" s="17">
        <v>0</v>
      </c>
      <c r="C65" s="38">
        <v>1484805.5899999999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6"/>
        <v>1484805.5899999999</v>
      </c>
      <c r="M65" s="55"/>
    </row>
    <row r="66" spans="1:12" ht="18.75" customHeight="1">
      <c r="A66" s="47" t="s">
        <v>46</v>
      </c>
      <c r="B66" s="17">
        <v>0</v>
      </c>
      <c r="C66" s="17">
        <v>0</v>
      </c>
      <c r="D66" s="38">
        <v>40053436.042797044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6"/>
        <v>40053436.042797044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38">
        <v>32491739.810064312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6"/>
        <v>32491739.810064312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38">
        <v>34412299.19895304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6"/>
        <v>34412299.19895304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38">
        <v>19016255.240506835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6"/>
        <v>19016255.240506835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38">
        <v>11274945.849017173</v>
      </c>
      <c r="I70" s="17">
        <v>0</v>
      </c>
      <c r="J70" s="17">
        <v>0</v>
      </c>
      <c r="K70" s="17">
        <v>0</v>
      </c>
      <c r="L70" s="46">
        <f t="shared" si="16"/>
        <v>11274945.849017173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38">
        <v>14045116.270869965</v>
      </c>
      <c r="J71" s="17">
        <v>0</v>
      </c>
      <c r="K71" s="17">
        <v>0</v>
      </c>
      <c r="L71" s="46">
        <f t="shared" si="16"/>
        <v>14045116.270869965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38">
        <v>16279245.466673253</v>
      </c>
      <c r="K72" s="17">
        <v>0</v>
      </c>
      <c r="L72" s="46">
        <f t="shared" si="16"/>
        <v>16279245.466673253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38">
        <v>12162592.91</v>
      </c>
      <c r="L73" s="46">
        <f t="shared" si="16"/>
        <v>12162592.91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38">
        <v>9199313.249999998</v>
      </c>
      <c r="L74" s="46">
        <f t="shared" si="16"/>
        <v>9199313.249999998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 t="shared" si="16"/>
        <v>0</v>
      </c>
    </row>
    <row r="76" spans="1:12" ht="18" customHeight="1">
      <c r="A76" s="48" t="s">
        <v>65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49">
        <f t="shared" si="16"/>
        <v>0</v>
      </c>
    </row>
    <row r="77" spans="1:11" ht="18" customHeight="1">
      <c r="A77" s="56" t="s">
        <v>79</v>
      </c>
      <c r="H77"/>
      <c r="I77"/>
      <c r="J77"/>
      <c r="K77"/>
    </row>
    <row r="78" spans="1:11" ht="18" customHeight="1">
      <c r="A78" s="56" t="s">
        <v>86</v>
      </c>
      <c r="I78"/>
      <c r="J78"/>
      <c r="K78"/>
    </row>
    <row r="79" spans="1:11" ht="18" customHeight="1">
      <c r="A79" s="56" t="s">
        <v>87</v>
      </c>
      <c r="I79"/>
      <c r="K79"/>
    </row>
    <row r="80" spans="1:11" ht="15.75">
      <c r="A80" s="56" t="s">
        <v>88</v>
      </c>
      <c r="J80"/>
      <c r="K80"/>
    </row>
    <row r="81" spans="1:11" ht="15.75">
      <c r="A81" s="56" t="s">
        <v>89</v>
      </c>
      <c r="K81"/>
    </row>
    <row r="82" spans="1:11" ht="15.75">
      <c r="A82" s="56" t="s">
        <v>90</v>
      </c>
      <c r="K82"/>
    </row>
    <row r="83" spans="1:11" ht="15.75">
      <c r="A83" s="56" t="s">
        <v>91</v>
      </c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2024-02-06T23:28:54Z</dcterms:modified>
  <cp:category/>
  <cp:version/>
  <cp:contentType/>
  <cp:contentStatus/>
</cp:coreProperties>
</file>