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<sst xmlns="http://schemas.openxmlformats.org/spreadsheetml/2006/main" count="88" uniqueCount="87">
  <si>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</si>
  <si>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</si>
  <si>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</si>
  <si>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</si>
  <si>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</si>
  <si>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</si>
  <si>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</si>
  <si>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</si>
  <si>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</si>
  <si>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</si>
  <si>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</si>
  <si>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</si>
  <si>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</si>
  <si>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</si>
  <si>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</si>
  <si>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</si>
  <si>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</si>
  <si>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</si>
  <si>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</si>
  <si>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</si>
  <si>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</si>
  <si>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</si>
  <si>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</si>
  <si>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</si>
  <si>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</si>
  <si>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</si>
  <si>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</si>
  <si>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</si>
  <si>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</si>
  <si>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</si>
  <si>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</si>
  <si>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</si>
  <si>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</si>
  <si>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</si>
  <si>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</si>
  <si>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</si>
  <si>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</si>
  <si>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</si>
  <si>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</si>
  <si>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</si>
  <si>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</si>
  <si>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</si>
  <si>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</si>
  <si>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</si>
  <si>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</si>
  <si>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</si>
  <si>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</si>
  <si>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</si>
  <si>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</si>
  <si>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</si>
  <si>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</si>
  <si>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</si>
  <si>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</si>
  <si>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</si>
  <si>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</si>
  <si>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</si>
  <si>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</si>
  <si>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</si>
  <si>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</si>
  <si>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</si>
  <si>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</si>
  <si>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</si>
  <si>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</si>
  <si>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</si>
  <si>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</si>
  <si>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</si>
  <si>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</si>
  <si>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</si>
  <si>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</si>
  <si>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</si>
  <si>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</si>
  <si>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</si>
  <si>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</si>
  <si>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</si>
  <si>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</si>
  <si>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</si>
  <si>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</si>
  <si>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</si>
  <si>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</si>
  <si>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</si>
  <si>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</si>
  <si>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</si>
  <si>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</si>
  <si>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</si>
  <si>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28/01/24 - VENCIMENTO 02/02/24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</si>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</sst>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7" t="s">
        <v>85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26553</v>
      </c>
      <c r="C7" s="10">
        <f aca="true" t="shared" si="0" ref="C7:K7">C8+C11</f>
        <v>35075</v>
      </c>
      <c r="D7" s="10">
        <f t="shared" si="0"/>
        <v>107714</v>
      </c>
      <c r="E7" s="10">
        <f t="shared" si="0"/>
        <v>89485</v>
      </c>
      <c r="F7" s="10">
        <f t="shared" si="0"/>
        <v>112022</v>
      </c>
      <c r="G7" s="10">
        <f t="shared" si="0"/>
        <v>45860</v>
      </c>
      <c r="H7" s="10">
        <f t="shared" si="0"/>
        <v>30176</v>
      </c>
      <c r="I7" s="10">
        <f t="shared" si="0"/>
        <v>45029</v>
      </c>
      <c r="J7" s="10">
        <f t="shared" si="0"/>
        <v>30209</v>
      </c>
      <c r="K7" s="10">
        <f t="shared" si="0"/>
        <v>81371</v>
      </c>
      <c r="L7" s="10">
        <f aca="true" t="shared" si="1" ref="L7:L13">SUM(B7:K7)</f>
        <v>603494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26553</v>
      </c>
      <c r="C11" s="15">
        <v>35075</v>
      </c>
      <c r="D11" s="15">
        <v>107714</v>
      </c>
      <c r="E11" s="15">
        <v>89485</v>
      </c>
      <c r="F11" s="15">
        <v>112022</v>
      </c>
      <c r="G11" s="15">
        <v>45860</v>
      </c>
      <c r="H11" s="15">
        <v>30176</v>
      </c>
      <c r="I11" s="15">
        <v>45029</v>
      </c>
      <c r="J11" s="15">
        <v>30209</v>
      </c>
      <c r="K11" s="15">
        <v>81371</v>
      </c>
      <c r="L11" s="13">
        <f t="shared" si="1"/>
        <v>603494</v>
      </c>
      <c r="M11" s="60"/>
    </row>
    <row r="12" spans="1:13" ht="17.25" customHeight="1">
      <c r="A12" s="14" t="s">
        <v>83</v>
      </c>
      <c r="B12" s="15">
        <v>2301</v>
      </c>
      <c r="C12" s="15">
        <v>2252</v>
      </c>
      <c r="D12" s="15">
        <v>7047</v>
      </c>
      <c r="E12" s="15">
        <v>7138</v>
      </c>
      <c r="F12" s="15">
        <v>7782</v>
      </c>
      <c r="G12" s="15">
        <v>3488</v>
      </c>
      <c r="H12" s="15">
        <v>2339</v>
      </c>
      <c r="I12" s="15">
        <v>1920</v>
      </c>
      <c r="J12" s="15">
        <v>1537</v>
      </c>
      <c r="K12" s="15">
        <v>4073</v>
      </c>
      <c r="L12" s="13">
        <f t="shared" si="1"/>
        <v>39877</v>
      </c>
      <c r="M12" s="60"/>
    </row>
    <row r="13" spans="1:13" ht="17.25" customHeight="1">
      <c r="A13" s="14" t="s">
        <v>71</v>
      </c>
      <c r="B13" s="15">
        <f>+B11-B12</f>
        <v>24252</v>
      </c>
      <c r="C13" s="15">
        <f aca="true" t="shared" si="3" ref="C13:K13">+C11-C12</f>
        <v>32823</v>
      </c>
      <c r="D13" s="15">
        <f t="shared" si="3"/>
        <v>100667</v>
      </c>
      <c r="E13" s="15">
        <f t="shared" si="3"/>
        <v>82347</v>
      </c>
      <c r="F13" s="15">
        <f t="shared" si="3"/>
        <v>104240</v>
      </c>
      <c r="G13" s="15">
        <f t="shared" si="3"/>
        <v>42372</v>
      </c>
      <c r="H13" s="15">
        <f t="shared" si="3"/>
        <v>27837</v>
      </c>
      <c r="I13" s="15">
        <f t="shared" si="3"/>
        <v>43109</v>
      </c>
      <c r="J13" s="15">
        <f t="shared" si="3"/>
        <v>28672</v>
      </c>
      <c r="K13" s="15">
        <f t="shared" si="3"/>
        <v>77298</v>
      </c>
      <c r="L13" s="13">
        <f t="shared" si="1"/>
        <v>563617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1.303600992583309</v>
      </c>
      <c r="C18" s="22">
        <v>1.2650304708514</v>
      </c>
      <c r="D18" s="22">
        <v>1.166504779160429</v>
      </c>
      <c r="E18" s="22">
        <v>1.21585042114474</v>
      </c>
      <c r="F18" s="22">
        <v>1.324697444855552</v>
      </c>
      <c r="G18" s="22">
        <v>1.254778428412669</v>
      </c>
      <c r="H18" s="22">
        <v>1.187172655234563</v>
      </c>
      <c r="I18" s="22">
        <v>1.175782904695239</v>
      </c>
      <c r="J18" s="22">
        <v>1.514264159291218</v>
      </c>
      <c r="K18" s="22">
        <v>1.213609646399165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289267.20999999996</v>
      </c>
      <c r="C20" s="25">
        <f>SUM(C21:C30)</f>
        <v>193078.8</v>
      </c>
      <c r="D20" s="25">
        <f>SUM(D21:D30)</f>
        <v>652546.3</v>
      </c>
      <c r="E20" s="25">
        <f>SUM(E21:E30)</f>
        <v>569897.92</v>
      </c>
      <c r="F20" s="25">
        <f>SUM(F21:F30)</f>
        <v>682892.1699999999</v>
      </c>
      <c r="G20" s="25">
        <f>SUM(G21:G30)</f>
        <v>294992.23000000004</v>
      </c>
      <c r="H20" s="25">
        <f>SUM(H21:H30)</f>
        <v>201509.81</v>
      </c>
      <c r="I20" s="25">
        <f>SUM(I21:I30)</f>
        <v>241589.54</v>
      </c>
      <c r="J20" s="25">
        <f>SUM(J21:J30)</f>
        <v>230249.80000000002</v>
      </c>
      <c r="K20" s="25">
        <f>SUM(K21:K30)</f>
        <v>403870.7199999999</v>
      </c>
      <c r="L20" s="25">
        <f>SUM(B20:K20)</f>
        <v>3759894.4999999995</v>
      </c>
      <c r="M20"/>
    </row>
    <row r="21" spans="1:13" ht="17.25" customHeight="1">
      <c r="A21" s="26" t="s">
        <v>22</v>
      </c>
      <c r="B21" s="56">
        <f>ROUND((B15+B16)*B7,2)</f>
        <v>194551.18</v>
      </c>
      <c r="C21" s="56">
        <f aca="true" t="shared" si="4" ref="C21:K21">ROUND((C15+C16)*C7,2)</f>
        <v>144694.9</v>
      </c>
      <c r="D21" s="56">
        <f t="shared" si="4"/>
        <v>528864.97</v>
      </c>
      <c r="E21" s="56">
        <f t="shared" si="4"/>
        <v>445044.7</v>
      </c>
      <c r="F21" s="56">
        <f t="shared" si="4"/>
        <v>492269.48</v>
      </c>
      <c r="G21" s="56">
        <f t="shared" si="4"/>
        <v>221590.93</v>
      </c>
      <c r="H21" s="56">
        <f t="shared" si="4"/>
        <v>160611.76</v>
      </c>
      <c r="I21" s="56">
        <f t="shared" si="4"/>
        <v>198708.47</v>
      </c>
      <c r="J21" s="56">
        <f t="shared" si="4"/>
        <v>143571.29</v>
      </c>
      <c r="K21" s="56">
        <f t="shared" si="4"/>
        <v>315800.85</v>
      </c>
      <c r="L21" s="33">
        <f aca="true" t="shared" si="5" ref="L21:L29">SUM(B21:K21)</f>
        <v>2845708.5300000003</v>
      </c>
      <c r="M21"/>
    </row>
    <row r="22" spans="1:13" ht="17.25" customHeight="1">
      <c r="A22" s="27" t="s">
        <v>23</v>
      </c>
      <c r="B22" s="33">
        <f aca="true" t="shared" si="6" ref="B22:K22">IF(B18&lt;&gt;0,ROUND((B18-1)*B21,2),0)</f>
        <v>59065.93</v>
      </c>
      <c r="C22" s="33">
        <f t="shared" si="6"/>
        <v>38348.56</v>
      </c>
      <c r="D22" s="33">
        <f t="shared" si="6"/>
        <v>88058.55</v>
      </c>
      <c r="E22" s="33">
        <f t="shared" si="6"/>
        <v>96063.09</v>
      </c>
      <c r="F22" s="33">
        <f t="shared" si="6"/>
        <v>159838.64</v>
      </c>
      <c r="G22" s="33">
        <f t="shared" si="6"/>
        <v>56456.59</v>
      </c>
      <c r="H22" s="33">
        <f t="shared" si="6"/>
        <v>30062.13</v>
      </c>
      <c r="I22" s="33">
        <f t="shared" si="6"/>
        <v>34929.55</v>
      </c>
      <c r="J22" s="33">
        <f t="shared" si="6"/>
        <v>73833.57</v>
      </c>
      <c r="K22" s="33">
        <f t="shared" si="6"/>
        <v>67458.11</v>
      </c>
      <c r="L22" s="33">
        <f t="shared" si="5"/>
        <v>704114.7200000001</v>
      </c>
      <c r="M22"/>
    </row>
    <row r="23" spans="1:13" ht="17.25" customHeight="1">
      <c r="A23" s="27" t="s">
        <v>24</v>
      </c>
      <c r="B23" s="33">
        <v>1685.71</v>
      </c>
      <c r="C23" s="33">
        <v>7521.52</v>
      </c>
      <c r="D23" s="33">
        <v>29596.91</v>
      </c>
      <c r="E23" s="33">
        <v>23208.3</v>
      </c>
      <c r="F23" s="33">
        <v>24896.75</v>
      </c>
      <c r="G23" s="33">
        <v>15814.6</v>
      </c>
      <c r="H23" s="33">
        <v>8321.05</v>
      </c>
      <c r="I23" s="33">
        <v>5283.71</v>
      </c>
      <c r="J23" s="33">
        <v>8346.51</v>
      </c>
      <c r="K23" s="33">
        <v>15589.8</v>
      </c>
      <c r="L23" s="33">
        <f t="shared" si="5"/>
        <v>140264.86000000002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5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5"/>
        <v>0</v>
      </c>
      <c r="M25"/>
    </row>
    <row r="26" spans="1:13" ht="17.25" customHeight="1">
      <c r="A26" s="27" t="s">
        <v>73</v>
      </c>
      <c r="B26" s="33">
        <v>577.27</v>
      </c>
      <c r="C26" s="33">
        <v>386.66</v>
      </c>
      <c r="D26" s="33">
        <v>1304.31</v>
      </c>
      <c r="E26" s="33">
        <v>1138.2</v>
      </c>
      <c r="F26" s="33">
        <v>1364.21</v>
      </c>
      <c r="G26" s="33">
        <v>590.89</v>
      </c>
      <c r="H26" s="33">
        <v>403</v>
      </c>
      <c r="I26" s="33">
        <v>481.97</v>
      </c>
      <c r="J26" s="33">
        <v>460.18</v>
      </c>
      <c r="K26" s="33">
        <v>808.72</v>
      </c>
      <c r="L26" s="33">
        <f t="shared" si="5"/>
        <v>7515.410000000001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5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5"/>
        <v>2002.7800000000002</v>
      </c>
      <c r="M28" s="60"/>
    </row>
    <row r="29" spans="1:13" ht="17.25" customHeight="1">
      <c r="A29" s="27" t="s">
        <v>86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5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7" ref="B32:K32">+B33+B38+B51</f>
        <v>-106870.59</v>
      </c>
      <c r="C32" s="33">
        <f t="shared" si="7"/>
        <v>0</v>
      </c>
      <c r="D32" s="33">
        <f t="shared" si="7"/>
        <v>0</v>
      </c>
      <c r="E32" s="33">
        <f t="shared" si="7"/>
        <v>-387368.12</v>
      </c>
      <c r="F32" s="33">
        <f t="shared" si="7"/>
        <v>-502000</v>
      </c>
      <c r="G32" s="33">
        <f t="shared" si="7"/>
        <v>0</v>
      </c>
      <c r="H32" s="33">
        <f t="shared" si="7"/>
        <v>-6597.25</v>
      </c>
      <c r="I32" s="33">
        <f t="shared" si="7"/>
        <v>-171000</v>
      </c>
      <c r="J32" s="33">
        <f t="shared" si="7"/>
        <v>0</v>
      </c>
      <c r="K32" s="33">
        <f t="shared" si="7"/>
        <v>0</v>
      </c>
      <c r="L32" s="33">
        <f aca="true" t="shared" si="8" ref="L32:L39">SUM(B32:K32)</f>
        <v>-1173835.96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9" ref="C33:K33">C34+C35+C36+C37</f>
        <v>0</v>
      </c>
      <c r="D33" s="33">
        <f t="shared" si="9"/>
        <v>0</v>
      </c>
      <c r="E33" s="33">
        <f t="shared" si="9"/>
        <v>0</v>
      </c>
      <c r="F33" s="33">
        <f t="shared" si="9"/>
        <v>0</v>
      </c>
      <c r="G33" s="33">
        <f t="shared" si="9"/>
        <v>0</v>
      </c>
      <c r="H33" s="33">
        <f t="shared" si="9"/>
        <v>0</v>
      </c>
      <c r="I33" s="33">
        <f t="shared" si="9"/>
        <v>0</v>
      </c>
      <c r="J33" s="33">
        <f t="shared" si="9"/>
        <v>0</v>
      </c>
      <c r="K33" s="33">
        <f t="shared" si="9"/>
        <v>0</v>
      </c>
      <c r="L33" s="33">
        <f t="shared" si="8"/>
        <v>0</v>
      </c>
      <c r="M33"/>
    </row>
    <row r="34" spans="1:13" s="36" customFormat="1" ht="18.75" customHeight="1">
      <c r="A34" s="34" t="s">
        <v>52</v>
      </c>
      <c r="B34" s="33">
        <f aca="true" t="shared" si="10" ref="B34:K34">-ROUND((B9)*$E$3,2)</f>
        <v>0</v>
      </c>
      <c r="C34" s="33">
        <f t="shared" si="10"/>
        <v>0</v>
      </c>
      <c r="D34" s="33">
        <f t="shared" si="10"/>
        <v>0</v>
      </c>
      <c r="E34" s="33">
        <f t="shared" si="10"/>
        <v>0</v>
      </c>
      <c r="F34" s="33">
        <f t="shared" si="10"/>
        <v>0</v>
      </c>
      <c r="G34" s="33">
        <f t="shared" si="10"/>
        <v>0</v>
      </c>
      <c r="H34" s="33">
        <f t="shared" si="10"/>
        <v>0</v>
      </c>
      <c r="I34" s="33">
        <f t="shared" si="10"/>
        <v>0</v>
      </c>
      <c r="J34" s="33">
        <f t="shared" si="10"/>
        <v>0</v>
      </c>
      <c r="K34" s="33">
        <f t="shared" si="10"/>
        <v>0</v>
      </c>
      <c r="L34" s="33">
        <f t="shared" si="8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8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8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8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1" ref="C38:K38">SUM(C39:C50)</f>
        <v>0</v>
      </c>
      <c r="D38" s="38">
        <f t="shared" si="11"/>
        <v>0</v>
      </c>
      <c r="E38" s="38">
        <f t="shared" si="11"/>
        <v>-387368.12</v>
      </c>
      <c r="F38" s="38">
        <f t="shared" si="11"/>
        <v>-502000</v>
      </c>
      <c r="G38" s="38">
        <f t="shared" si="11"/>
        <v>0</v>
      </c>
      <c r="H38" s="38">
        <f t="shared" si="11"/>
        <v>-6597.25</v>
      </c>
      <c r="I38" s="38">
        <f t="shared" si="11"/>
        <v>-171000</v>
      </c>
      <c r="J38" s="38">
        <f t="shared" si="11"/>
        <v>0</v>
      </c>
      <c r="K38" s="38">
        <f t="shared" si="11"/>
        <v>0</v>
      </c>
      <c r="L38" s="33">
        <f t="shared" si="8"/>
        <v>-1173835.96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8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2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2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2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2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2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2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3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4" ref="C52:K52">+C53+C54</f>
        <v>0</v>
      </c>
      <c r="D52" s="17">
        <f t="shared" si="14"/>
        <v>0</v>
      </c>
      <c r="E52" s="17">
        <f t="shared" si="14"/>
        <v>0</v>
      </c>
      <c r="F52" s="17">
        <f t="shared" si="14"/>
        <v>0</v>
      </c>
      <c r="G52" s="17">
        <f t="shared" si="14"/>
        <v>0</v>
      </c>
      <c r="H52" s="17">
        <f t="shared" si="14"/>
        <v>0</v>
      </c>
      <c r="I52" s="17">
        <f t="shared" si="14"/>
        <v>0</v>
      </c>
      <c r="J52" s="17">
        <f t="shared" si="14"/>
        <v>0</v>
      </c>
      <c r="K52" s="17">
        <f t="shared" si="14"/>
        <v>0</v>
      </c>
      <c r="L52" s="33">
        <f t="shared" si="13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3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3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3"/>
        <v>0</v>
      </c>
      <c r="M55" s="40"/>
    </row>
    <row r="56" spans="1:13" ht="18.75" customHeight="1">
      <c r="A56" s="19" t="s">
        <v>42</v>
      </c>
      <c r="B56" s="41">
        <f>IF(B20+B32+B45+B57&lt;0,0,B20+B32+B57)</f>
        <v>182396.61999999997</v>
      </c>
      <c r="C56" s="41">
        <f>IF(C20+C32+C45+C57&lt;0,0,C20+C32+C57)</f>
        <v>193078.8</v>
      </c>
      <c r="D56" s="41">
        <f>IF(D20+D32+D45+D57&lt;0,0,D20+D32+D57)</f>
        <v>652546.3</v>
      </c>
      <c r="E56" s="41">
        <f>IF(E20+E32+E45+E57&lt;0,0,E20+E32+E57)</f>
        <v>182529.80000000005</v>
      </c>
      <c r="F56" s="41">
        <f>IF(F20+F32+F45+F57&lt;0,0,F20+F32+F57)</f>
        <v>180892.16999999993</v>
      </c>
      <c r="G56" s="41">
        <f>IF(G20+G32+G45+G57&lt;0,0,G20+G32+G57)</f>
        <v>294992.23000000004</v>
      </c>
      <c r="H56" s="41">
        <f>IF(H20+H32+H45+H57&lt;0,0,H20+H32+H57)</f>
        <v>194912.56</v>
      </c>
      <c r="I56" s="41">
        <f>IF(I20+I32+I45+I57&lt;0,0,I20+I32+I57)</f>
        <v>70589.54000000001</v>
      </c>
      <c r="J56" s="41">
        <f>IF(J20+J32+J45+J57&lt;0,0,J20+J32+J57)</f>
        <v>230249.80000000002</v>
      </c>
      <c r="K56" s="41">
        <f>IF(K20+K32+K45+K57&lt;0,0,K20+K32+K57)</f>
        <v>403870.7199999999</v>
      </c>
      <c r="L56" s="42">
        <f t="shared" si="13"/>
        <v>2586058.5399999996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>IF(B20+B32+B45+B57&gt;0,0,B20+B32+B57)</f>
        <v>0</v>
      </c>
      <c r="C58" s="33">
        <f>IF(C20+C32+C45+C57&gt;0,0,C20+C32+C57)</f>
        <v>0</v>
      </c>
      <c r="D58" s="33">
        <f>IF(D20+D32+D45+D57&gt;0,0,D20+D32+D57)</f>
        <v>0</v>
      </c>
      <c r="E58" s="33">
        <f>IF(E20+E32+E45+E57&gt;0,0,E20+E32+E57)</f>
        <v>0</v>
      </c>
      <c r="F58" s="33">
        <f>IF(F20+F32+F45+F57&gt;0,0,F20+F32+F57)</f>
        <v>0</v>
      </c>
      <c r="G58" s="33">
        <f>IF(G20+G32+G45+G57&gt;0,0,G20+G32+G57)</f>
        <v>0</v>
      </c>
      <c r="H58" s="33">
        <f>IF(H20+H32+H45+H57&gt;0,0,H20+H32+H57)</f>
        <v>0</v>
      </c>
      <c r="I58" s="33">
        <f>IF(I20+I32+I45+I57&gt;0,0,I20+I32+I57)</f>
        <v>0</v>
      </c>
      <c r="J58" s="33">
        <f>IF(J20+J32+J45+J57&gt;0,0,J20+J32+J57)</f>
        <v>0</v>
      </c>
      <c r="K58" s="33">
        <f>IF(K20+K32+K45+K57&gt;0,0,K20+K32+K57)</f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182396.62</v>
      </c>
      <c r="C62" s="41">
        <f aca="true" t="shared" si="15" ref="C62:J62">SUM(C63:C74)</f>
        <v>193078.8</v>
      </c>
      <c r="D62" s="41">
        <f t="shared" si="15"/>
        <v>652546.2950035782</v>
      </c>
      <c r="E62" s="41">
        <f t="shared" si="15"/>
        <v>182529.79590332322</v>
      </c>
      <c r="F62" s="41">
        <f t="shared" si="15"/>
        <v>180892.17230902484</v>
      </c>
      <c r="G62" s="41">
        <f t="shared" si="15"/>
        <v>294992.2288930944</v>
      </c>
      <c r="H62" s="41">
        <f t="shared" si="15"/>
        <v>194912.55957554508</v>
      </c>
      <c r="I62" s="41">
        <f>SUM(I63:I79)</f>
        <v>70589.54202522189</v>
      </c>
      <c r="J62" s="41">
        <f t="shared" si="15"/>
        <v>230249.7987371094</v>
      </c>
      <c r="K62" s="41">
        <f>SUM(K63:K76)</f>
        <v>403870.70999999996</v>
      </c>
      <c r="L62" s="46">
        <f>SUM(B62:K62)</f>
        <v>2586058.5224468973</v>
      </c>
      <c r="M62" s="40"/>
    </row>
    <row r="63" spans="1:13" ht="18.75" customHeight="1">
      <c r="A63" s="47" t="s">
        <v>46</v>
      </c>
      <c r="B63" s="48">
        <v>182396.62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6" ref="L63:L74">SUM(B63:K63)</f>
        <v>182396.62</v>
      </c>
      <c r="M63"/>
    </row>
    <row r="64" spans="1:13" ht="18.75" customHeight="1">
      <c r="A64" s="47" t="s">
        <v>55</v>
      </c>
      <c r="B64" s="17">
        <v>0</v>
      </c>
      <c r="C64" s="48">
        <v>169503.88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6"/>
        <v>169503.88</v>
      </c>
      <c r="M64"/>
    </row>
    <row r="65" spans="1:13" ht="18.75" customHeight="1">
      <c r="A65" s="47" t="s">
        <v>56</v>
      </c>
      <c r="B65" s="17">
        <v>0</v>
      </c>
      <c r="C65" s="48">
        <v>23574.92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6"/>
        <v>23574.92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652546.2950035782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6"/>
        <v>652546.2950035782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182529.79590332322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6"/>
        <v>182529.79590332322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180892.17230902484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6"/>
        <v>180892.17230902484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294992.2288930944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6"/>
        <v>294992.2288930944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194912.55957554508</v>
      </c>
      <c r="I70" s="17">
        <v>0</v>
      </c>
      <c r="J70" s="17">
        <v>0</v>
      </c>
      <c r="K70" s="17">
        <v>0</v>
      </c>
      <c r="L70" s="46">
        <f t="shared" si="16"/>
        <v>194912.55957554508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70589.54202522189</v>
      </c>
      <c r="J71" s="17">
        <v>0</v>
      </c>
      <c r="K71" s="17">
        <v>0</v>
      </c>
      <c r="L71" s="46">
        <f t="shared" si="16"/>
        <v>70589.54202522189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230249.7987371094</v>
      </c>
      <c r="K72" s="17">
        <v>0</v>
      </c>
      <c r="L72" s="46">
        <f t="shared" si="16"/>
        <v>230249.7987371094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197735.1</v>
      </c>
      <c r="L73" s="46">
        <f t="shared" si="16"/>
        <v>197735.1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206135.61</v>
      </c>
      <c r="L74" s="46">
        <f t="shared" si="16"/>
        <v>206135.61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2024-02-01T20:12:41Z</dcterms:modified>
  <cp:category/>
  <cp:version/>
  <cp:contentType/>
  <cp:contentStatus/>
</cp:coreProperties>
</file>