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71" windowWidth="22447" windowHeight="8711" activeTab="0"/>
  </bookViews>
  <sheets>
    <sheet name="so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<sst xmlns="http://schemas.openxmlformats.org/spreadsheetml/2006/main" count="92" uniqueCount="89">
  <si>
    <t>DEMONSTRATIVO DE REMUNERAÇÃO DOS CONCESSIONÁRIOS - Grupo Local de Distribuição</t>
  </si>
  <si>
    <t>OPERAÇÃO DE 01 A 29/02/24 - VENCIMENTO DE 08/02 A 07/03/24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</si>
  <si>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</si>
  <si>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</si>
  <si>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</si>
  <si>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</si>
  <si>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</si>
  <si>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</si>
  <si>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</si>
  <si>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</si>
  <si>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</si>
  <si>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</si>
  <si>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</si>
  <si>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</si>
  <si>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</si>
  <si>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</si>
  <si>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</si>
  <si>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</si>
  <si>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</si>
  <si>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</si>
  <si>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</si>
  <si>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</si>
  <si>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</si>
  <si>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</si>
  <si>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</si>
  <si>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</si>
  <si>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</si>
  <si>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</si>
  <si>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</si>
  <si>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</si>
  <si>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Pagantes sem Bilhete Único (1.1.1. + 1.1.2.)</t>
  </si>
  <si>
    <t>1.1.1. Em dinheiro</t>
  </si>
  <si>
    <t>1.1.2. Outros Meios de Pagamento</t>
  </si>
  <si>
    <t>1.2. Créditos Eletrônicos (Bilhete Único) (1.2.1 + 1.2.2)</t>
  </si>
  <si>
    <t>1.2.1. Idosos</t>
  </si>
  <si>
    <t>1.2.2. Demais Créditos Eletrônicos</t>
  </si>
  <si>
    <t>2. Tarifa de Remuneração por Passageiro Transportado</t>
  </si>
  <si>
    <t>2.1 Tarifa de Remuneração por Passageiro Transportado - Combustível</t>
  </si>
  <si>
    <t>3. Fator de Transição na Remuneração (Cálculo diário - VER NOTA **)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</si>
  <si>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</si>
  <si>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</si>
  <si>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</si>
  <si>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</si>
  <si>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</si>
  <si>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</si>
  <si>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</si>
  <si>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</si>
  <si>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</si>
  <si>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</si>
  <si>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5.0. Remuneração Veículos Elétricos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</si>
  <si>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</si>
  <si>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</si>
  <si>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</si>
  <si>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</si>
  <si>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</si>
  <si>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</si>
  <si>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</si>
  <si>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</si>
  <si>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</si>
  <si>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</si>
  <si>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</si>
  <si>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</si>
  <si>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 xml:space="preserve">5.2.9. Compromisso de Investimento </t>
  </si>
  <si>
    <t>5.2.10. Remuneração da Manutenção de Validadores</t>
  </si>
  <si>
    <t>5.2.11. Remuneração da Implantação de Validadores</t>
  </si>
  <si>
    <r>
      <t>5.3. Revisão de Remuneração pelo Transporte Coletivo</t>
    </r>
    <r>
      <rPr>
        <vertAlign val="superscript"/>
        <sz val="9"/>
        <color indexed="8"/>
        <rFont val="Calibri"/>
        <family val="2"/>
      </rPr>
      <t>1</t>
    </r>
  </si>
  <si>
    <r>
      <t>5.4. Revisão de Remuneração pelo Serviço Atende</t>
    </r>
    <r>
      <rPr>
        <vertAlign val="superscript"/>
        <sz val="9"/>
        <color indexed="8"/>
        <rFont val="Calibri"/>
        <family val="2"/>
      </rPr>
      <t>2</t>
    </r>
  </si>
  <si>
    <t>5.5. Auxílio ao Custeio das Pessoas Idosas (*)</t>
  </si>
  <si>
    <t>5.5.1. Ajuste - Redução do Uso de Recursos Municipais (-)</t>
  </si>
  <si>
    <t>5.5.2. Ajuste - Utilização de Recursos Federais (+)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</si>
  <si>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</si>
  <si>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</si>
  <si>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</si>
  <si>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</si>
  <si>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</si>
  <si>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</si>
  <si>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</si>
  <si>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</si>
  <si>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</si>
  <si>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</si>
  <si>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</si>
  <si>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</si>
  <si>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</si>
  <si>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</si>
  <si>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</si>
  <si>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(*) Portaria Interministerial MDR/MMFDH nº 9, de 26/08/22</t>
  </si>
  <si>
    <t xml:space="preserve">         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</si>
  <si>
    <r>
      <t xml:space="preserve">         </t>
    </r>
    <r>
      <rPr>
        <vertAlign val="superscript"/>
        <sz val="9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Remuneração do evento Fórmula 1, período de operação de 03/11/23 a 05/11/23; revisões mês de janeiro/24, passageiros, ar condiconador, fator de transição, equipamentos embarcados, ARLA, rede da medrugada e veículos elétricos. Total de 1.088.128 passageiros.
</t>
    </r>
  </si>
  <si>
    <r>
      <t xml:space="preserve">         </t>
    </r>
    <r>
      <rPr>
        <vertAlign val="superscript"/>
        <sz val="9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Revisão remuneração serviço atende referente às glosas de veículos e horas extras, jan/24.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</si>
</sst>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vertAlign val="superscript"/>
      <sz val="9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indent="1"/>
    </xf>
    <xf numFmtId="165" fontId="34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165" fontId="34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168" fontId="34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4" fontId="34" fillId="0" borderId="4" xfId="53" applyFont="1" applyFill="1" applyBorder="1" applyAlignment="1">
      <alignment vertical="center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left" vertical="center" indent="2"/>
    </xf>
    <xf numFmtId="4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44" fontId="34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4" fillId="34" borderId="4" xfId="0" applyFont="1" applyFill="1" applyBorder="1" applyAlignment="1">
      <alignment horizontal="left" vertical="center" indent="1"/>
    </xf>
    <xf numFmtId="44" fontId="0" fillId="0" borderId="0" xfId="0" applyNumberFormat="1" applyFont="1" applyFill="1" applyAlignment="1">
      <alignment vertical="center"/>
    </xf>
    <xf numFmtId="0" fontId="34" fillId="0" borderId="13" xfId="0" applyFont="1" applyFill="1" applyBorder="1" applyAlignment="1">
      <alignment horizontal="left" vertical="center" indent="2"/>
    </xf>
    <xf numFmtId="44" fontId="34" fillId="0" borderId="13" xfId="0" applyNumberFormat="1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164" fontId="34" fillId="0" borderId="13" xfId="53" applyFont="1" applyFill="1" applyBorder="1" applyAlignment="1">
      <alignment vertical="center"/>
    </xf>
    <xf numFmtId="0" fontId="34" fillId="0" borderId="16" xfId="0" applyFont="1" applyFill="1" applyBorder="1" applyAlignment="1">
      <alignment horizontal="left" vertical="center" indent="2"/>
    </xf>
    <xf numFmtId="44" fontId="34" fillId="0" borderId="16" xfId="0" applyNumberFormat="1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164" fontId="34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3" xfId="46" applyNumberFormat="1" applyFont="1" applyBorder="1" applyAlignment="1">
      <alignment vertical="center"/>
    </xf>
    <xf numFmtId="168" fontId="34" fillId="0" borderId="13" xfId="46" applyNumberFormat="1" applyFont="1" applyFill="1" applyBorder="1" applyAlignment="1">
      <alignment vertical="center"/>
    </xf>
    <xf numFmtId="44" fontId="34" fillId="0" borderId="13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45175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caldedistribuicao-fev24%20-%20s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soma_form"/>
      <sheetName val="soma"/>
      <sheetName val="Plan2"/>
    </sheetNames>
    <sheetDataSet>
      <sheetData sheetId="0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1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2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3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4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5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6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29769.32</v>
          </cell>
          <cell r="L48">
            <v>965.58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7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8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9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10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11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12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13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14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61341.81</v>
          </cell>
          <cell r="C49">
            <v>7377.59</v>
          </cell>
          <cell r="D49">
            <v>-10293.84</v>
          </cell>
          <cell r="E49">
            <v>8901.01</v>
          </cell>
          <cell r="F49">
            <v>26541.96</v>
          </cell>
          <cell r="G49">
            <v>52342.92</v>
          </cell>
          <cell r="H49">
            <v>25670.43</v>
          </cell>
          <cell r="I49">
            <v>43742.18</v>
          </cell>
          <cell r="J49">
            <v>14201.64</v>
          </cell>
          <cell r="K49">
            <v>33601.09</v>
          </cell>
          <cell r="L49">
            <v>28690.06</v>
          </cell>
          <cell r="M49">
            <v>20634.41</v>
          </cell>
          <cell r="N49">
            <v>3356.38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15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16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17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18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19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20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21">
        <row r="48">
          <cell r="B48">
            <v>396054.74</v>
          </cell>
          <cell r="C48">
            <v>216223</v>
          </cell>
          <cell r="D48">
            <v>145228.41</v>
          </cell>
          <cell r="E48">
            <v>45373.34</v>
          </cell>
          <cell r="F48">
            <v>263441.25</v>
          </cell>
          <cell r="G48">
            <v>284636.61</v>
          </cell>
          <cell r="H48">
            <v>50492.48</v>
          </cell>
          <cell r="I48">
            <v>352126.99</v>
          </cell>
          <cell r="J48">
            <v>35293.58</v>
          </cell>
          <cell r="K48">
            <v>284317.87</v>
          </cell>
          <cell r="L48">
            <v>275724</v>
          </cell>
          <cell r="M48">
            <v>148763.04</v>
          </cell>
          <cell r="N48">
            <v>115930.46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22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23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24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25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26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27">
        <row r="48">
          <cell r="B48">
            <v>219853.58</v>
          </cell>
          <cell r="C48">
            <v>173501.68</v>
          </cell>
          <cell r="D48">
            <v>126455.07</v>
          </cell>
          <cell r="E48">
            <v>43046.87</v>
          </cell>
          <cell r="F48">
            <v>191482.19</v>
          </cell>
          <cell r="G48">
            <v>312628.31</v>
          </cell>
          <cell r="H48">
            <v>6399.25</v>
          </cell>
          <cell r="I48">
            <v>208412.8</v>
          </cell>
          <cell r="J48">
            <v>0</v>
          </cell>
          <cell r="K48">
            <v>229424.66</v>
          </cell>
          <cell r="L48">
            <v>219704.03</v>
          </cell>
          <cell r="M48">
            <v>119240.01</v>
          </cell>
          <cell r="N48">
            <v>64470.37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  <sheetData sheetId="28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1">
    <pageSetUpPr fitToPage="1"/>
  </sheetPr>
  <dimension ref="A1:Z10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10.2539062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6.25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9420445</v>
      </c>
      <c r="C7" s="13">
        <f t="shared" si="0"/>
        <v>6235496</v>
      </c>
      <c r="D7" s="13">
        <f t="shared" si="0"/>
        <v>5870016</v>
      </c>
      <c r="E7" s="13">
        <f t="shared" si="0"/>
        <v>1655817</v>
      </c>
      <c r="F7" s="13">
        <f t="shared" si="0"/>
        <v>5439344</v>
      </c>
      <c r="G7" s="13">
        <f t="shared" si="0"/>
        <v>8997681</v>
      </c>
      <c r="H7" s="13">
        <f t="shared" si="0"/>
        <v>1174428</v>
      </c>
      <c r="I7" s="13">
        <f t="shared" si="0"/>
        <v>6858885</v>
      </c>
      <c r="J7" s="13">
        <f t="shared" si="0"/>
        <v>5248948</v>
      </c>
      <c r="K7" s="13">
        <f t="shared" si="0"/>
        <v>8008486</v>
      </c>
      <c r="L7" s="13">
        <f t="shared" si="0"/>
        <v>6065331</v>
      </c>
      <c r="M7" s="13">
        <f t="shared" si="0"/>
        <v>3216287</v>
      </c>
      <c r="N7" s="13">
        <f t="shared" si="0"/>
        <v>1977201</v>
      </c>
      <c r="O7" s="13">
        <f t="shared" si="0"/>
        <v>70168365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243880</v>
      </c>
      <c r="C8" s="15">
        <f t="shared" si="1"/>
        <v>236416</v>
      </c>
      <c r="D8" s="15">
        <f t="shared" si="1"/>
        <v>133659</v>
      </c>
      <c r="E8" s="15">
        <f t="shared" si="1"/>
        <v>46922</v>
      </c>
      <c r="F8" s="15">
        <f t="shared" si="1"/>
        <v>154830</v>
      </c>
      <c r="G8" s="15">
        <f t="shared" si="1"/>
        <v>305775</v>
      </c>
      <c r="H8" s="15">
        <f t="shared" si="1"/>
        <v>43171</v>
      </c>
      <c r="I8" s="15">
        <f t="shared" si="1"/>
        <v>323977</v>
      </c>
      <c r="J8" s="15">
        <f t="shared" si="1"/>
        <v>189277</v>
      </c>
      <c r="K8" s="15">
        <f t="shared" si="1"/>
        <v>120222</v>
      </c>
      <c r="L8" s="15">
        <f t="shared" si="1"/>
        <v>84089</v>
      </c>
      <c r="M8" s="15">
        <f t="shared" si="1"/>
        <v>128356</v>
      </c>
      <c r="N8" s="15">
        <f t="shared" si="1"/>
        <v>81947</v>
      </c>
      <c r="O8" s="15">
        <f t="shared" si="1"/>
        <v>2092521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243880</v>
      </c>
      <c r="C9" s="15">
        <v>236416</v>
      </c>
      <c r="D9" s="15">
        <v>133659</v>
      </c>
      <c r="E9" s="15">
        <v>46922</v>
      </c>
      <c r="F9" s="15">
        <v>154830</v>
      </c>
      <c r="G9" s="15">
        <v>305775</v>
      </c>
      <c r="H9" s="15">
        <v>43171</v>
      </c>
      <c r="I9" s="15">
        <v>323977</v>
      </c>
      <c r="J9" s="15">
        <v>189277</v>
      </c>
      <c r="K9" s="15">
        <v>120219</v>
      </c>
      <c r="L9" s="15">
        <v>84029</v>
      </c>
      <c r="M9" s="15">
        <v>128356</v>
      </c>
      <c r="N9" s="15">
        <v>81534</v>
      </c>
      <c r="O9" s="15">
        <f>SUM(B9:N9)</f>
        <v>2092045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3</v>
      </c>
      <c r="L10" s="17">
        <v>60</v>
      </c>
      <c r="M10" s="17">
        <v>0</v>
      </c>
      <c r="N10" s="17">
        <v>413</v>
      </c>
      <c r="O10" s="15">
        <f>SUM(B10:N10)</f>
        <v>476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9176565</v>
      </c>
      <c r="C11" s="17">
        <v>5999080</v>
      </c>
      <c r="D11" s="17">
        <v>5736357</v>
      </c>
      <c r="E11" s="17">
        <v>1608895</v>
      </c>
      <c r="F11" s="17">
        <v>5284514</v>
      </c>
      <c r="G11" s="17">
        <v>8691906</v>
      </c>
      <c r="H11" s="17">
        <v>1131257</v>
      </c>
      <c r="I11" s="17">
        <v>6534908</v>
      </c>
      <c r="J11" s="17">
        <v>5059671</v>
      </c>
      <c r="K11" s="17">
        <v>7888264</v>
      </c>
      <c r="L11" s="17">
        <v>5981242</v>
      </c>
      <c r="M11" s="17">
        <v>3087931</v>
      </c>
      <c r="N11" s="17">
        <v>1895254</v>
      </c>
      <c r="O11" s="15">
        <f>SUM(B11:N11)</f>
        <v>68075844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34</v>
      </c>
      <c r="B12" s="17">
        <v>690233</v>
      </c>
      <c r="C12" s="17">
        <v>572025</v>
      </c>
      <c r="D12" s="17">
        <v>460723</v>
      </c>
      <c r="E12" s="17">
        <v>182392</v>
      </c>
      <c r="F12" s="17">
        <v>509546</v>
      </c>
      <c r="G12" s="17">
        <v>885506</v>
      </c>
      <c r="H12" s="17">
        <v>124054</v>
      </c>
      <c r="I12" s="17">
        <v>656204</v>
      </c>
      <c r="J12" s="17">
        <v>453320</v>
      </c>
      <c r="K12" s="17">
        <v>564664</v>
      </c>
      <c r="L12" s="17">
        <v>419217</v>
      </c>
      <c r="M12" s="17">
        <v>167689</v>
      </c>
      <c r="N12" s="17">
        <v>85637</v>
      </c>
      <c r="O12" s="15">
        <f>SUM(B12:N12)</f>
        <v>5771210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6" t="s">
        <v>35</v>
      </c>
      <c r="B13" s="18">
        <v>8486332</v>
      </c>
      <c r="C13" s="18">
        <v>5427055</v>
      </c>
      <c r="D13" s="18">
        <v>5275634</v>
      </c>
      <c r="E13" s="18">
        <v>1426503</v>
      </c>
      <c r="F13" s="18">
        <v>4774968</v>
      </c>
      <c r="G13" s="18">
        <v>7806400</v>
      </c>
      <c r="H13" s="18">
        <v>1007203</v>
      </c>
      <c r="I13" s="18">
        <v>5878704</v>
      </c>
      <c r="J13" s="18">
        <v>4606351</v>
      </c>
      <c r="K13" s="18">
        <v>7323600</v>
      </c>
      <c r="L13" s="18">
        <v>5562025</v>
      </c>
      <c r="M13" s="18">
        <v>2920242</v>
      </c>
      <c r="N13" s="18">
        <v>1809617</v>
      </c>
      <c r="O13" s="15">
        <f>SUM(B13:N13)</f>
        <v>62304634</v>
      </c>
      <c r="P13" s="19"/>
    </row>
    <row r="14" spans="1:15" ht="15" customHeight="1">
      <c r="A14" s="1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26" ht="18.75" customHeight="1">
      <c r="A15" s="20" t="s">
        <v>36</v>
      </c>
      <c r="B15" s="21">
        <v>2.952</v>
      </c>
      <c r="C15" s="21">
        <v>3.0496</v>
      </c>
      <c r="D15" s="21">
        <v>2.6745</v>
      </c>
      <c r="E15" s="21">
        <v>4.569</v>
      </c>
      <c r="F15" s="21">
        <v>3.0999</v>
      </c>
      <c r="G15" s="21">
        <v>2.5506</v>
      </c>
      <c r="H15" s="21">
        <v>3.4246</v>
      </c>
      <c r="I15" s="21">
        <v>3.0281</v>
      </c>
      <c r="J15" s="21">
        <v>3.0457</v>
      </c>
      <c r="K15" s="21">
        <v>2.8789</v>
      </c>
      <c r="L15" s="21">
        <v>3.278</v>
      </c>
      <c r="M15" s="21">
        <v>3.7825</v>
      </c>
      <c r="N15" s="21">
        <v>3.4167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20" t="s">
        <v>37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2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20" t="s">
        <v>38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2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23" ht="18.75" customHeight="1">
      <c r="A20" s="27" t="s">
        <v>39</v>
      </c>
      <c r="B20" s="28">
        <f>SUM(B21:B31)</f>
        <v>37420526.40999999</v>
      </c>
      <c r="C20" s="28">
        <f aca="true" t="shared" si="2" ref="C20:O20">SUM(C21:C31)</f>
        <v>26581786.090000007</v>
      </c>
      <c r="D20" s="28">
        <f t="shared" si="2"/>
        <v>23780950.409999996</v>
      </c>
      <c r="E20" s="28">
        <f t="shared" si="2"/>
        <v>7233680.93</v>
      </c>
      <c r="F20" s="28">
        <f t="shared" si="2"/>
        <v>25505499.69</v>
      </c>
      <c r="G20" s="28">
        <f t="shared" si="2"/>
        <v>35643183.17</v>
      </c>
      <c r="H20" s="28">
        <f t="shared" si="2"/>
        <v>7087922.94</v>
      </c>
      <c r="I20" s="28">
        <f t="shared" si="2"/>
        <v>27216299.28</v>
      </c>
      <c r="J20" s="28">
        <f t="shared" si="2"/>
        <v>23325526.01</v>
      </c>
      <c r="K20" s="28">
        <f t="shared" si="2"/>
        <v>31281365.32999999</v>
      </c>
      <c r="L20" s="28">
        <f t="shared" si="2"/>
        <v>29161894.459999993</v>
      </c>
      <c r="M20" s="28">
        <f t="shared" si="2"/>
        <v>16221411.060000002</v>
      </c>
      <c r="N20" s="28">
        <f t="shared" si="2"/>
        <v>8167122.859999998</v>
      </c>
      <c r="O20" s="28">
        <f t="shared" si="2"/>
        <v>298627168.64</v>
      </c>
      <c r="Q20" s="29"/>
      <c r="R20" s="29"/>
      <c r="S20" s="29"/>
      <c r="T20" s="29"/>
      <c r="U20" s="29"/>
      <c r="V20" s="29"/>
      <c r="W20" s="29"/>
    </row>
    <row r="21" spans="1:15" ht="18.75" customHeight="1">
      <c r="A21" s="30" t="s">
        <v>40</v>
      </c>
      <c r="B21" s="31">
        <v>27809153.619999997</v>
      </c>
      <c r="C21" s="31">
        <v>19015768.6</v>
      </c>
      <c r="D21" s="31">
        <v>15699357.83</v>
      </c>
      <c r="E21" s="31">
        <v>7565427.88</v>
      </c>
      <c r="F21" s="31">
        <v>16861422.43</v>
      </c>
      <c r="G21" s="31">
        <v>22949485.170000006</v>
      </c>
      <c r="H21" s="31">
        <v>4021946.1600000006</v>
      </c>
      <c r="I21" s="31">
        <v>20769389.67</v>
      </c>
      <c r="J21" s="31">
        <v>15986720.930000002</v>
      </c>
      <c r="K21" s="31">
        <v>23055630.349999998</v>
      </c>
      <c r="L21" s="31">
        <v>19882155.009999998</v>
      </c>
      <c r="M21" s="31">
        <v>12165605.6</v>
      </c>
      <c r="N21" s="31">
        <v>6755502.659999998</v>
      </c>
      <c r="O21" s="31">
        <f aca="true" t="shared" si="3" ref="O21:O29">SUM(B21:N21)</f>
        <v>212537565.90999997</v>
      </c>
    </row>
    <row r="22" spans="1:23" ht="18.75" customHeight="1">
      <c r="A22" s="30" t="s">
        <v>41</v>
      </c>
      <c r="B22" s="31">
        <v>6076111.350000002</v>
      </c>
      <c r="C22" s="31">
        <v>5621795.910000002</v>
      </c>
      <c r="D22" s="31">
        <v>6668788.28</v>
      </c>
      <c r="E22" s="31">
        <v>-959498.78</v>
      </c>
      <c r="F22" s="31">
        <v>6704931.890000001</v>
      </c>
      <c r="G22" s="31">
        <v>9738658.81</v>
      </c>
      <c r="H22" s="31">
        <v>2093786.6400000001</v>
      </c>
      <c r="I22" s="31">
        <v>3916665.82</v>
      </c>
      <c r="J22" s="31">
        <v>5546434.54</v>
      </c>
      <c r="K22" s="31">
        <v>4511384.270000001</v>
      </c>
      <c r="L22" s="31">
        <v>5727022.579999999</v>
      </c>
      <c r="M22" s="31">
        <v>2461883.27</v>
      </c>
      <c r="N22" s="31">
        <v>684157.5000000001</v>
      </c>
      <c r="O22" s="31">
        <f t="shared" si="3"/>
        <v>58792122.08000001</v>
      </c>
      <c r="W22" s="32"/>
    </row>
    <row r="23" spans="1:15" ht="18.75" customHeight="1">
      <c r="A23" s="30" t="s">
        <v>42</v>
      </c>
      <c r="B23" s="31">
        <v>1663322.73</v>
      </c>
      <c r="C23" s="31">
        <v>1108612.94</v>
      </c>
      <c r="D23" s="31">
        <v>819763.9499999998</v>
      </c>
      <c r="E23" s="31">
        <v>302738.25</v>
      </c>
      <c r="F23" s="31">
        <v>1064174.05</v>
      </c>
      <c r="G23" s="31">
        <v>1617338.9600000002</v>
      </c>
      <c r="H23" s="31">
        <v>209973.98</v>
      </c>
      <c r="I23" s="31">
        <v>1174442.7200000002</v>
      </c>
      <c r="J23" s="31">
        <v>936475.8599999999</v>
      </c>
      <c r="K23" s="31">
        <v>1394688.7899999998</v>
      </c>
      <c r="L23" s="31">
        <v>1343059.27</v>
      </c>
      <c r="M23" s="31">
        <v>665168.2200000001</v>
      </c>
      <c r="N23" s="31">
        <v>408244.79000000015</v>
      </c>
      <c r="O23" s="31">
        <f t="shared" si="3"/>
        <v>12708004.51</v>
      </c>
    </row>
    <row r="24" spans="1:15" ht="18.75" customHeight="1">
      <c r="A24" s="30" t="s">
        <v>43</v>
      </c>
      <c r="B24" s="31">
        <v>109743.12000000002</v>
      </c>
      <c r="C24" s="31">
        <v>109743.12000000002</v>
      </c>
      <c r="D24" s="31">
        <v>54871.56000000001</v>
      </c>
      <c r="E24" s="31">
        <v>54871.56000000001</v>
      </c>
      <c r="F24" s="31">
        <v>54871.56000000001</v>
      </c>
      <c r="G24" s="31">
        <v>54871.56000000001</v>
      </c>
      <c r="H24" s="31">
        <v>54871.56000000001</v>
      </c>
      <c r="I24" s="31">
        <v>109743.12000000002</v>
      </c>
      <c r="J24" s="31">
        <v>54871.56000000001</v>
      </c>
      <c r="K24" s="31">
        <v>54871.56000000001</v>
      </c>
      <c r="L24" s="31">
        <v>54871.56000000001</v>
      </c>
      <c r="M24" s="31">
        <v>54871.56000000001</v>
      </c>
      <c r="N24" s="31">
        <v>54871.56000000001</v>
      </c>
      <c r="O24" s="31">
        <f t="shared" si="3"/>
        <v>877944.9600000003</v>
      </c>
    </row>
    <row r="25" spans="1:15" ht="18.75" customHeight="1">
      <c r="A25" s="30" t="s">
        <v>44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f t="shared" si="3"/>
        <v>0</v>
      </c>
    </row>
    <row r="26" spans="1:26" ht="18.75" customHeight="1">
      <c r="A26" s="30" t="s">
        <v>45</v>
      </c>
      <c r="B26" s="31">
        <v>36492.3</v>
      </c>
      <c r="C26" s="31">
        <v>26423.98</v>
      </c>
      <c r="D26" s="31">
        <v>24016.769999999993</v>
      </c>
      <c r="E26" s="31">
        <v>7160.450000000003</v>
      </c>
      <c r="F26" s="31">
        <v>25090.86</v>
      </c>
      <c r="G26" s="31">
        <v>34891.390000000014</v>
      </c>
      <c r="H26" s="31">
        <v>6450.2699999999995</v>
      </c>
      <c r="I26" s="31">
        <v>26307.50999999999</v>
      </c>
      <c r="J26" s="31">
        <v>22939.779999999995</v>
      </c>
      <c r="K26" s="31">
        <v>31217.99000000001</v>
      </c>
      <c r="L26" s="31">
        <v>28671.100000000002</v>
      </c>
      <c r="M26" s="31">
        <v>15578.4</v>
      </c>
      <c r="N26" s="31">
        <v>7908.34</v>
      </c>
      <c r="O26" s="31">
        <f t="shared" si="3"/>
        <v>293149.14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30" t="s">
        <v>46</v>
      </c>
      <c r="B27" s="31">
        <v>30934.300000000014</v>
      </c>
      <c r="C27" s="31">
        <v>23031.04</v>
      </c>
      <c r="D27" s="31">
        <v>20200.239999999998</v>
      </c>
      <c r="E27" s="31">
        <v>6169.75</v>
      </c>
      <c r="F27" s="31">
        <v>20327.260000000002</v>
      </c>
      <c r="G27" s="31">
        <v>27383.83000000001</v>
      </c>
      <c r="H27" s="31">
        <v>5070.9400000000005</v>
      </c>
      <c r="I27" s="31">
        <v>21426.36</v>
      </c>
      <c r="J27" s="31">
        <v>20200.239999999998</v>
      </c>
      <c r="K27" s="31">
        <v>26666.08000000001</v>
      </c>
      <c r="L27" s="31">
        <v>23369.109999999986</v>
      </c>
      <c r="M27" s="31">
        <v>13185.139999999998</v>
      </c>
      <c r="N27" s="31">
        <v>6930.7099999999955</v>
      </c>
      <c r="O27" s="31">
        <f t="shared" si="3"/>
        <v>244895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30" t="s">
        <v>47</v>
      </c>
      <c r="B28" s="31">
        <v>14427.790000000005</v>
      </c>
      <c r="C28" s="31">
        <v>10741.889999999998</v>
      </c>
      <c r="D28" s="31">
        <v>9421.519999999999</v>
      </c>
      <c r="E28" s="31">
        <v>2877.67</v>
      </c>
      <c r="F28" s="31">
        <v>9480.389999999998</v>
      </c>
      <c r="G28" s="31">
        <v>12772.18</v>
      </c>
      <c r="H28" s="31">
        <v>2365.239999999999</v>
      </c>
      <c r="I28" s="31">
        <v>9933.949999999999</v>
      </c>
      <c r="J28" s="31">
        <v>9559.269999999999</v>
      </c>
      <c r="K28" s="31">
        <v>12298.900000000007</v>
      </c>
      <c r="L28" s="31">
        <v>10899.650000000005</v>
      </c>
      <c r="M28" s="31">
        <v>6169.1699999999955</v>
      </c>
      <c r="N28" s="31">
        <v>3232.3400000000006</v>
      </c>
      <c r="O28" s="31">
        <f t="shared" si="3"/>
        <v>114179.96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30" t="s">
        <v>48</v>
      </c>
      <c r="B29" s="31">
        <v>1680341.200000001</v>
      </c>
      <c r="C29" s="31">
        <v>665668.6100000001</v>
      </c>
      <c r="D29" s="31">
        <v>484530.26</v>
      </c>
      <c r="E29" s="31">
        <v>253934.1500000001</v>
      </c>
      <c r="F29" s="31">
        <v>765201.25</v>
      </c>
      <c r="G29" s="31">
        <v>1207781.2699999996</v>
      </c>
      <c r="H29" s="31">
        <v>693458.1499999997</v>
      </c>
      <c r="I29" s="31">
        <v>1188390.1299999994</v>
      </c>
      <c r="J29" s="31">
        <v>748323.8300000003</v>
      </c>
      <c r="K29" s="31">
        <v>1183037.6</v>
      </c>
      <c r="L29" s="31">
        <v>1178462.5599999998</v>
      </c>
      <c r="M29" s="31">
        <v>838949.7000000003</v>
      </c>
      <c r="N29" s="31">
        <v>246274.9599999999</v>
      </c>
      <c r="O29" s="31">
        <f t="shared" si="3"/>
        <v>11134353.67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30" t="s">
        <v>49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1011569.79</v>
      </c>
      <c r="L30" s="31">
        <v>913383.6199999998</v>
      </c>
      <c r="M30" s="31">
        <v>0</v>
      </c>
      <c r="N30" s="31">
        <v>0</v>
      </c>
      <c r="O30" s="31">
        <f>SUM(B30:N30)</f>
        <v>1924953.4099999997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33"/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19"/>
    </row>
    <row r="32" spans="1:15" ht="18.75" customHeight="1">
      <c r="A32" s="20" t="s">
        <v>50</v>
      </c>
      <c r="B32" s="31">
        <f>+B33+B35+B48+B49+B50+B55-B56</f>
        <v>-5480138.37</v>
      </c>
      <c r="C32" s="31">
        <f aca="true" t="shared" si="4" ref="C32:O32">+C33+C35+C48+C49+C50+C55-C56</f>
        <v>-645900.1299999998</v>
      </c>
      <c r="D32" s="31">
        <f t="shared" si="4"/>
        <v>-331277.66</v>
      </c>
      <c r="E32" s="31">
        <f t="shared" si="4"/>
        <v>-167135.48999999996</v>
      </c>
      <c r="F32" s="31">
        <f t="shared" si="4"/>
        <v>-199984.5999999999</v>
      </c>
      <c r="G32" s="31">
        <f t="shared" si="4"/>
        <v>-841816.5500000002</v>
      </c>
      <c r="H32" s="31">
        <f t="shared" si="4"/>
        <v>-107390.23999999999</v>
      </c>
      <c r="I32" s="31">
        <f t="shared" si="4"/>
        <v>-831710.8300000002</v>
      </c>
      <c r="J32" s="31">
        <f t="shared" si="4"/>
        <v>-783323.58</v>
      </c>
      <c r="K32" s="31">
        <f t="shared" si="4"/>
        <v>48149.339999999764</v>
      </c>
      <c r="L32" s="31">
        <f t="shared" si="4"/>
        <v>154782.7899999987</v>
      </c>
      <c r="M32" s="31">
        <f t="shared" si="4"/>
        <v>-330548.42000000004</v>
      </c>
      <c r="N32" s="31">
        <f t="shared" si="4"/>
        <v>-233621.55999999994</v>
      </c>
      <c r="O32" s="31">
        <f t="shared" si="4"/>
        <v>-9749915.299999999</v>
      </c>
    </row>
    <row r="33" spans="1:15" ht="18.75" customHeight="1">
      <c r="A33" s="30" t="s">
        <v>51</v>
      </c>
      <c r="B33" s="37">
        <v>-1073072</v>
      </c>
      <c r="C33" s="37">
        <v>-1040230.3999999998</v>
      </c>
      <c r="D33" s="37">
        <v>-588099.6</v>
      </c>
      <c r="E33" s="37">
        <v>-206456.8</v>
      </c>
      <c r="F33" s="37">
        <v>-681251.9999999999</v>
      </c>
      <c r="G33" s="37">
        <v>-1345410.0000000002</v>
      </c>
      <c r="H33" s="37">
        <v>-189952.4</v>
      </c>
      <c r="I33" s="37">
        <v>-1425498.8000000003</v>
      </c>
      <c r="J33" s="37">
        <v>-832818.7999999999</v>
      </c>
      <c r="K33" s="37">
        <v>-528963.6000000002</v>
      </c>
      <c r="L33" s="37">
        <v>-369727.6000000001</v>
      </c>
      <c r="M33" s="37">
        <v>-564766.4</v>
      </c>
      <c r="N33" s="37">
        <v>-358749.6</v>
      </c>
      <c r="O33" s="37">
        <f>+O34</f>
        <v>-9204998</v>
      </c>
    </row>
    <row r="34" spans="1:26" ht="18.75" customHeight="1">
      <c r="A34" s="33" t="s">
        <v>52</v>
      </c>
      <c r="B34" s="34">
        <v>-1073072</v>
      </c>
      <c r="C34" s="34">
        <v>-1040230.3999999998</v>
      </c>
      <c r="D34" s="34">
        <v>-588099.6</v>
      </c>
      <c r="E34" s="34">
        <v>-206456.8</v>
      </c>
      <c r="F34" s="34">
        <v>-681251.9999999999</v>
      </c>
      <c r="G34" s="34">
        <v>-1345410.0000000002</v>
      </c>
      <c r="H34" s="34">
        <v>-189952.4</v>
      </c>
      <c r="I34" s="34">
        <v>-1425498.8000000003</v>
      </c>
      <c r="J34" s="34">
        <v>-832818.7999999999</v>
      </c>
      <c r="K34" s="34">
        <v>-528963.6000000002</v>
      </c>
      <c r="L34" s="34">
        <v>-369727.6000000001</v>
      </c>
      <c r="M34" s="34">
        <v>-564766.4</v>
      </c>
      <c r="N34" s="34">
        <v>-358749.6</v>
      </c>
      <c r="O34" s="38">
        <f aca="true" t="shared" si="5" ref="O34:O56">SUM(B34:N34)</f>
        <v>-9204998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30" t="s">
        <v>53</v>
      </c>
      <c r="B35" s="37">
        <f>SUM(B36:B46)</f>
        <v>-5084316.5</v>
      </c>
      <c r="C35" s="37">
        <f aca="true" t="shared" si="6" ref="C35:N35">SUM(C36:C46)</f>
        <v>-2772</v>
      </c>
      <c r="D35" s="37">
        <f t="shared" si="6"/>
        <v>-4567.7</v>
      </c>
      <c r="E35" s="37">
        <f t="shared" si="6"/>
        <v>-57999.91</v>
      </c>
      <c r="F35" s="37">
        <f t="shared" si="6"/>
        <v>-198</v>
      </c>
      <c r="G35" s="37">
        <f t="shared" si="6"/>
        <v>-146014.39</v>
      </c>
      <c r="H35" s="37">
        <f t="shared" si="6"/>
        <v>0</v>
      </c>
      <c r="I35" s="37">
        <f t="shared" si="6"/>
        <v>-10494</v>
      </c>
      <c r="J35" s="37">
        <f t="shared" si="6"/>
        <v>0</v>
      </c>
      <c r="K35" s="37">
        <f t="shared" si="6"/>
        <v>0</v>
      </c>
      <c r="L35" s="37">
        <f t="shared" si="6"/>
        <v>-573.2800000011921</v>
      </c>
      <c r="M35" s="37">
        <f t="shared" si="6"/>
        <v>-54419.479999999996</v>
      </c>
      <c r="N35" s="37">
        <f t="shared" si="6"/>
        <v>-58629.170000000006</v>
      </c>
      <c r="O35" s="37">
        <f>SUM(O36:O46)</f>
        <v>-5419984.429999999</v>
      </c>
    </row>
    <row r="36" spans="1:26" ht="18.75" customHeight="1">
      <c r="A36" s="33" t="s">
        <v>54</v>
      </c>
      <c r="B36" s="39">
        <v>-8316.5</v>
      </c>
      <c r="C36" s="39">
        <v>-2772</v>
      </c>
      <c r="D36" s="39">
        <v>-4567.7</v>
      </c>
      <c r="E36" s="39">
        <v>-57999.91</v>
      </c>
      <c r="F36" s="39">
        <v>-198</v>
      </c>
      <c r="G36" s="39">
        <v>-106414.39</v>
      </c>
      <c r="H36" s="39">
        <v>0</v>
      </c>
      <c r="I36" s="39">
        <v>0</v>
      </c>
      <c r="J36" s="39">
        <v>0</v>
      </c>
      <c r="K36" s="39">
        <v>0</v>
      </c>
      <c r="L36" s="39">
        <v>-573.28</v>
      </c>
      <c r="M36" s="39">
        <v>-54419.479999999996</v>
      </c>
      <c r="N36" s="39">
        <v>-67192.35</v>
      </c>
      <c r="O36" s="39">
        <f t="shared" si="5"/>
        <v>-302453.61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3" t="s">
        <v>55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-594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f t="shared" si="5"/>
        <v>-594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3" t="s">
        <v>56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-39600</v>
      </c>
      <c r="H38" s="39">
        <v>0</v>
      </c>
      <c r="I38" s="39">
        <v>-9900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f t="shared" si="5"/>
        <v>-49500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3" t="s">
        <v>57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40">
        <f t="shared" si="5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33" t="s">
        <v>58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f t="shared" si="5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59</v>
      </c>
      <c r="B41" s="39">
        <v>17334000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26001000</v>
      </c>
      <c r="L41" s="39">
        <v>23688000</v>
      </c>
      <c r="M41" s="39">
        <v>0</v>
      </c>
      <c r="N41" s="39">
        <v>0</v>
      </c>
      <c r="O41" s="39">
        <f t="shared" si="5"/>
        <v>67023000</v>
      </c>
      <c r="P41"/>
      <c r="Q41" s="41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8.75" customHeight="1">
      <c r="A42" s="16" t="s">
        <v>60</v>
      </c>
      <c r="B42" s="39">
        <v>-22410000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-26001000</v>
      </c>
      <c r="L42" s="39">
        <v>-23688000</v>
      </c>
      <c r="M42" s="39">
        <v>0</v>
      </c>
      <c r="N42" s="39">
        <v>0</v>
      </c>
      <c r="O42" s="39">
        <f t="shared" si="5"/>
        <v>-72099000</v>
      </c>
      <c r="P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8.75" customHeight="1">
      <c r="A43" s="16" t="s">
        <v>61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f t="shared" si="5"/>
        <v>0</v>
      </c>
      <c r="P43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8.75" customHeight="1">
      <c r="A44" s="16" t="s">
        <v>62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f>SUM(B44:N44)</f>
        <v>0</v>
      </c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8.75" customHeight="1">
      <c r="A45" s="16" t="s">
        <v>63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13718.9</v>
      </c>
      <c r="O45" s="39">
        <f t="shared" si="5"/>
        <v>13718.9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8.75" customHeight="1">
      <c r="A46" s="16" t="s">
        <v>64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-5155.72</v>
      </c>
      <c r="O46" s="39">
        <f t="shared" si="5"/>
        <v>-5155.72</v>
      </c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8.75" customHeight="1">
      <c r="A47" s="1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8.75" customHeight="1">
      <c r="A48" s="30" t="s">
        <v>65</v>
      </c>
      <c r="B48" s="44">
        <f>SUM('[1]01:29'!B48)</f>
        <v>615908.32</v>
      </c>
      <c r="C48" s="44">
        <f>SUM('[1]01:29'!C48)</f>
        <v>389724.68</v>
      </c>
      <c r="D48" s="44">
        <f>SUM('[1]01:29'!D48)</f>
        <v>271683.48</v>
      </c>
      <c r="E48" s="44">
        <f>SUM('[1]01:29'!E48)</f>
        <v>88420.20999999999</v>
      </c>
      <c r="F48" s="44">
        <f>SUM('[1]01:29'!F48)</f>
        <v>454923.44</v>
      </c>
      <c r="G48" s="44">
        <f>SUM('[1]01:29'!G48)</f>
        <v>597264.9199999999</v>
      </c>
      <c r="H48" s="44">
        <f>SUM('[1]01:29'!H48)</f>
        <v>56891.73</v>
      </c>
      <c r="I48" s="44">
        <f>SUM('[1]01:29'!I48)</f>
        <v>560539.79</v>
      </c>
      <c r="J48" s="44">
        <f>SUM('[1]01:29'!J48)</f>
        <v>35293.58</v>
      </c>
      <c r="K48" s="44">
        <f>SUM('[1]01:29'!K48)</f>
        <v>543511.85</v>
      </c>
      <c r="L48" s="44">
        <f>SUM('[1]01:29'!L48)</f>
        <v>496393.61</v>
      </c>
      <c r="M48" s="44">
        <f>SUM('[1]01:29'!M48)</f>
        <v>268003.05</v>
      </c>
      <c r="N48" s="44">
        <f>SUM('[1]01:29'!N48)</f>
        <v>180400.83000000002</v>
      </c>
      <c r="O48" s="39">
        <f t="shared" si="5"/>
        <v>4558959.49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30" t="s">
        <v>66</v>
      </c>
      <c r="B49" s="44">
        <f>SUM('[1]01:29'!B49)</f>
        <v>61341.81</v>
      </c>
      <c r="C49" s="44">
        <f>SUM('[1]01:29'!C49)</f>
        <v>7377.59</v>
      </c>
      <c r="D49" s="44">
        <f>SUM('[1]01:29'!D49)</f>
        <v>-10293.84</v>
      </c>
      <c r="E49" s="44">
        <f>SUM('[1]01:29'!E49)</f>
        <v>8901.01</v>
      </c>
      <c r="F49" s="44">
        <f>SUM('[1]01:29'!F49)</f>
        <v>26541.96</v>
      </c>
      <c r="G49" s="44">
        <f>SUM('[1]01:29'!G49)</f>
        <v>52342.92</v>
      </c>
      <c r="H49" s="44">
        <f>SUM('[1]01:29'!H49)</f>
        <v>25670.43</v>
      </c>
      <c r="I49" s="44">
        <f>SUM('[1]01:29'!I49)</f>
        <v>43742.18</v>
      </c>
      <c r="J49" s="44">
        <f>SUM('[1]01:29'!J49)</f>
        <v>14201.64</v>
      </c>
      <c r="K49" s="44">
        <f>SUM('[1]01:29'!K49)</f>
        <v>33601.09</v>
      </c>
      <c r="L49" s="44">
        <f>SUM('[1]01:29'!L49)</f>
        <v>28690.06</v>
      </c>
      <c r="M49" s="44">
        <f>SUM('[1]01:29'!M49)</f>
        <v>20634.41</v>
      </c>
      <c r="N49" s="44">
        <f>SUM('[1]01:29'!N49)</f>
        <v>3356.38</v>
      </c>
      <c r="O49" s="39">
        <f>SUM(B49:N49)</f>
        <v>316107.64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30" t="s">
        <v>67</v>
      </c>
      <c r="B50" s="44">
        <f>SUM('[1]01:29'!B50)</f>
        <v>0</v>
      </c>
      <c r="C50" s="44">
        <f>SUM('[1]01:29'!C50)</f>
        <v>0</v>
      </c>
      <c r="D50" s="44">
        <f>SUM('[1]01:29'!D50)</f>
        <v>0</v>
      </c>
      <c r="E50" s="44">
        <f>SUM('[1]01:29'!E50)</f>
        <v>0</v>
      </c>
      <c r="F50" s="44">
        <f>SUM('[1]01:29'!F50)</f>
        <v>0</v>
      </c>
      <c r="G50" s="44">
        <f>SUM('[1]01:29'!G50)</f>
        <v>0</v>
      </c>
      <c r="H50" s="44">
        <f>SUM('[1]01:29'!H50)</f>
        <v>0</v>
      </c>
      <c r="I50" s="44">
        <f>SUM('[1]01:29'!I50)</f>
        <v>0</v>
      </c>
      <c r="J50" s="44">
        <f>SUM('[1]01:29'!J50)</f>
        <v>0</v>
      </c>
      <c r="K50" s="44">
        <f>SUM('[1]01:29'!K50)</f>
        <v>0</v>
      </c>
      <c r="L50" s="44">
        <f>SUM('[1]01:29'!L50)</f>
        <v>0</v>
      </c>
      <c r="M50" s="44">
        <f>SUM('[1]01:29'!M50)</f>
        <v>0</v>
      </c>
      <c r="N50" s="44">
        <f>SUM('[1]01:29'!N50)</f>
        <v>0</v>
      </c>
      <c r="O50" s="44">
        <f>O51+O52</f>
        <v>0</v>
      </c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8.75" customHeight="1">
      <c r="A51" s="33" t="s">
        <v>68</v>
      </c>
      <c r="B51" s="44">
        <f>SUM('[1]01:29'!B51)</f>
        <v>0</v>
      </c>
      <c r="C51" s="44">
        <f>SUM('[1]01:29'!C51)</f>
        <v>0</v>
      </c>
      <c r="D51" s="44">
        <f>SUM('[1]01:29'!D51)</f>
        <v>0</v>
      </c>
      <c r="E51" s="44">
        <f>SUM('[1]01:29'!E51)</f>
        <v>0</v>
      </c>
      <c r="F51" s="44">
        <f>SUM('[1]01:29'!F51)</f>
        <v>0</v>
      </c>
      <c r="G51" s="44">
        <f>SUM('[1]01:29'!G51)</f>
        <v>0</v>
      </c>
      <c r="H51" s="44">
        <f>SUM('[1]01:29'!H51)</f>
        <v>0</v>
      </c>
      <c r="I51" s="44">
        <f>SUM('[1]01:29'!I51)</f>
        <v>0</v>
      </c>
      <c r="J51" s="44">
        <f>SUM('[1]01:29'!J51)</f>
        <v>0</v>
      </c>
      <c r="K51" s="44">
        <f>SUM('[1]01:29'!K51)</f>
        <v>0</v>
      </c>
      <c r="L51" s="44">
        <f>SUM('[1]01:29'!L51)</f>
        <v>0</v>
      </c>
      <c r="M51" s="44">
        <f>SUM('[1]01:29'!M51)</f>
        <v>0</v>
      </c>
      <c r="N51" s="44">
        <f>SUM('[1]01:29'!N51)</f>
        <v>0</v>
      </c>
      <c r="O51" s="39">
        <f t="shared" si="5"/>
        <v>0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8.75" customHeight="1">
      <c r="A52" s="33" t="s">
        <v>69</v>
      </c>
      <c r="B52" s="44">
        <f>SUM('[1]01:29'!B52)</f>
        <v>0</v>
      </c>
      <c r="C52" s="44">
        <f>SUM('[1]01:29'!C52)</f>
        <v>0</v>
      </c>
      <c r="D52" s="44">
        <f>SUM('[1]01:29'!D52)</f>
        <v>0</v>
      </c>
      <c r="E52" s="44">
        <f>SUM('[1]01:29'!E52)</f>
        <v>0</v>
      </c>
      <c r="F52" s="44">
        <f>SUM('[1]01:29'!F52)</f>
        <v>0</v>
      </c>
      <c r="G52" s="44">
        <f>SUM('[1]01:29'!G52)</f>
        <v>0</v>
      </c>
      <c r="H52" s="44">
        <f>SUM('[1]01:29'!H52)</f>
        <v>0</v>
      </c>
      <c r="I52" s="44">
        <f>SUM('[1]01:29'!I52)</f>
        <v>0</v>
      </c>
      <c r="J52" s="44">
        <f>SUM('[1]01:29'!J52)</f>
        <v>0</v>
      </c>
      <c r="K52" s="44">
        <f>SUM('[1]01:29'!K52)</f>
        <v>0</v>
      </c>
      <c r="L52" s="44">
        <f>SUM('[1]01:29'!L52)</f>
        <v>0</v>
      </c>
      <c r="M52" s="44">
        <f>SUM('[1]01:29'!M52)</f>
        <v>0</v>
      </c>
      <c r="N52" s="44">
        <f>SUM('[1]01:29'!N52)</f>
        <v>0</v>
      </c>
      <c r="O52" s="39">
        <f t="shared" si="5"/>
        <v>0</v>
      </c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8.7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2"/>
      <c r="Q53" s="42"/>
      <c r="R53" s="42"/>
      <c r="S53" s="42"/>
      <c r="T53" s="42"/>
      <c r="U53" s="45"/>
      <c r="V53" s="46"/>
      <c r="W53" s="42"/>
      <c r="X53" s="42"/>
      <c r="Y53" s="42"/>
      <c r="Z53" s="42"/>
    </row>
    <row r="54" spans="1:26" ht="18.75" customHeight="1">
      <c r="A54" s="20" t="s">
        <v>70</v>
      </c>
      <c r="B54" s="47">
        <f>+B20+B32</f>
        <v>31940388.039999988</v>
      </c>
      <c r="C54" s="47">
        <f aca="true" t="shared" si="7" ref="C54:N54">+C20+C32</f>
        <v>25935885.96000001</v>
      </c>
      <c r="D54" s="47">
        <f t="shared" si="7"/>
        <v>23449672.749999996</v>
      </c>
      <c r="E54" s="47">
        <f t="shared" si="7"/>
        <v>7066545.4399999995</v>
      </c>
      <c r="F54" s="47">
        <f t="shared" si="7"/>
        <v>25305515.09</v>
      </c>
      <c r="G54" s="47">
        <f t="shared" si="7"/>
        <v>34801366.620000005</v>
      </c>
      <c r="H54" s="47">
        <f t="shared" si="7"/>
        <v>6980532.7</v>
      </c>
      <c r="I54" s="47">
        <f t="shared" si="7"/>
        <v>26384588.45</v>
      </c>
      <c r="J54" s="47">
        <f t="shared" si="7"/>
        <v>22542202.430000003</v>
      </c>
      <c r="K54" s="47">
        <f t="shared" si="7"/>
        <v>31329514.66999999</v>
      </c>
      <c r="L54" s="47">
        <f t="shared" si="7"/>
        <v>29316677.249999993</v>
      </c>
      <c r="M54" s="47">
        <f t="shared" si="7"/>
        <v>15890862.640000002</v>
      </c>
      <c r="N54" s="47">
        <f t="shared" si="7"/>
        <v>7933501.299999998</v>
      </c>
      <c r="O54" s="47">
        <f>SUM(B54:N54)</f>
        <v>288877253.34</v>
      </c>
      <c r="P54"/>
      <c r="Q54" s="48"/>
      <c r="R54"/>
      <c r="S54"/>
      <c r="T54"/>
      <c r="U54" s="48"/>
      <c r="V54"/>
      <c r="W54"/>
      <c r="X54"/>
      <c r="Y54"/>
      <c r="Z54"/>
    </row>
    <row r="55" spans="1:21" ht="18.75" customHeight="1">
      <c r="A55" s="49" t="s">
        <v>71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4">
        <f t="shared" si="5"/>
        <v>0</v>
      </c>
      <c r="P55"/>
      <c r="Q55" s="48"/>
      <c r="R55"/>
      <c r="S55"/>
      <c r="U55" s="50"/>
    </row>
    <row r="56" spans="1:19" ht="18.75" customHeight="1">
      <c r="A56" s="49" t="s">
        <v>72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4">
        <f t="shared" si="5"/>
        <v>0</v>
      </c>
      <c r="P56"/>
      <c r="Q56" s="48"/>
      <c r="R56"/>
      <c r="S56"/>
    </row>
    <row r="57" spans="1:19" ht="15.75">
      <c r="A57" s="51"/>
      <c r="B57" s="52"/>
      <c r="C57" s="52"/>
      <c r="D57" s="53"/>
      <c r="E57" s="53"/>
      <c r="F57" s="53"/>
      <c r="G57" s="53"/>
      <c r="H57" s="53"/>
      <c r="I57" s="52"/>
      <c r="J57" s="53"/>
      <c r="K57" s="53"/>
      <c r="L57" s="53"/>
      <c r="M57" s="53"/>
      <c r="N57" s="53"/>
      <c r="O57" s="54"/>
      <c r="P57" s="50"/>
      <c r="Q57"/>
      <c r="R57" s="48"/>
      <c r="S57"/>
    </row>
    <row r="58" spans="1:19" ht="12.75" customHeight="1">
      <c r="A58" s="55"/>
      <c r="B58" s="56"/>
      <c r="C58" s="56"/>
      <c r="D58" s="57"/>
      <c r="E58" s="57"/>
      <c r="F58" s="57"/>
      <c r="G58" s="57"/>
      <c r="H58" s="57"/>
      <c r="I58" s="56"/>
      <c r="J58" s="57"/>
      <c r="K58" s="57"/>
      <c r="L58" s="57"/>
      <c r="M58" s="57"/>
      <c r="N58" s="57"/>
      <c r="O58" s="58"/>
      <c r="P58" s="42"/>
      <c r="Q58" s="42"/>
      <c r="R58" s="45"/>
      <c r="S58" s="42"/>
    </row>
    <row r="59" spans="1:17" ht="1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42"/>
      <c r="Q59" s="42"/>
    </row>
    <row r="60" spans="1:17" ht="18.75" customHeight="1">
      <c r="A60" s="20" t="s">
        <v>73</v>
      </c>
      <c r="B60" s="61">
        <f aca="true" t="shared" si="8" ref="B60:O60">SUM(B61:B71)</f>
        <v>31940388.080000002</v>
      </c>
      <c r="C60" s="61">
        <f t="shared" si="8"/>
        <v>25935885.949999996</v>
      </c>
      <c r="D60" s="61">
        <f t="shared" si="8"/>
        <v>23449672.700000003</v>
      </c>
      <c r="E60" s="61">
        <f t="shared" si="8"/>
        <v>7066545.439999999</v>
      </c>
      <c r="F60" s="61">
        <f t="shared" si="8"/>
        <v>25305515.110000003</v>
      </c>
      <c r="G60" s="61">
        <f t="shared" si="8"/>
        <v>34801366.6</v>
      </c>
      <c r="H60" s="61">
        <f t="shared" si="8"/>
        <v>6980532.67</v>
      </c>
      <c r="I60" s="61">
        <f t="shared" si="8"/>
        <v>26384588.42</v>
      </c>
      <c r="J60" s="61">
        <f t="shared" si="8"/>
        <v>22542202.450000007</v>
      </c>
      <c r="K60" s="61">
        <f t="shared" si="8"/>
        <v>31329514.589999996</v>
      </c>
      <c r="L60" s="61">
        <f t="shared" si="8"/>
        <v>29316677.28999999</v>
      </c>
      <c r="M60" s="61">
        <f t="shared" si="8"/>
        <v>15890862.609999994</v>
      </c>
      <c r="N60" s="61">
        <f t="shared" si="8"/>
        <v>7933501.279999999</v>
      </c>
      <c r="O60" s="47">
        <f t="shared" si="8"/>
        <v>288877253.19</v>
      </c>
      <c r="Q60"/>
    </row>
    <row r="61" spans="1:18" ht="18.75" customHeight="1">
      <c r="A61" s="30" t="s">
        <v>74</v>
      </c>
      <c r="B61" s="61">
        <v>26353627.630000003</v>
      </c>
      <c r="C61" s="61">
        <v>18609662.409999996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47">
        <f>SUM(B61:N61)</f>
        <v>44963290.04</v>
      </c>
      <c r="P61"/>
      <c r="Q61"/>
      <c r="R61" s="48"/>
    </row>
    <row r="62" spans="1:16" ht="18.75" customHeight="1">
      <c r="A62" s="30" t="s">
        <v>75</v>
      </c>
      <c r="B62" s="61">
        <v>5586760.45</v>
      </c>
      <c r="C62" s="61">
        <v>7326223.54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47">
        <f aca="true" t="shared" si="9" ref="O62:O71">SUM(B62:N62)</f>
        <v>12912983.99</v>
      </c>
      <c r="P62"/>
    </row>
    <row r="63" spans="1:17" ht="18.75" customHeight="1">
      <c r="A63" s="30" t="s">
        <v>76</v>
      </c>
      <c r="B63" s="62">
        <v>0</v>
      </c>
      <c r="C63" s="62">
        <v>0</v>
      </c>
      <c r="D63" s="37">
        <v>23449672.700000003</v>
      </c>
      <c r="E63" s="62">
        <v>0</v>
      </c>
      <c r="F63" s="62">
        <v>0</v>
      </c>
      <c r="G63" s="62">
        <v>0</v>
      </c>
      <c r="H63" s="61">
        <v>6980532.67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37">
        <f t="shared" si="9"/>
        <v>30430205.370000005</v>
      </c>
      <c r="P63" s="19"/>
      <c r="Q63"/>
    </row>
    <row r="64" spans="1:18" ht="18.75" customHeight="1">
      <c r="A64" s="30" t="s">
        <v>77</v>
      </c>
      <c r="B64" s="62">
        <v>0</v>
      </c>
      <c r="C64" s="62">
        <v>0</v>
      </c>
      <c r="D64" s="62">
        <v>0</v>
      </c>
      <c r="E64" s="37">
        <v>7066545.439999999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47">
        <f t="shared" si="9"/>
        <v>7066545.439999999</v>
      </c>
      <c r="R64"/>
    </row>
    <row r="65" spans="1:19" ht="18.75" customHeight="1">
      <c r="A65" s="30" t="s">
        <v>78</v>
      </c>
      <c r="B65" s="62">
        <v>0</v>
      </c>
      <c r="C65" s="62">
        <v>0</v>
      </c>
      <c r="D65" s="62">
        <v>0</v>
      </c>
      <c r="E65" s="62">
        <v>0</v>
      </c>
      <c r="F65" s="37">
        <v>25305515.110000003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37">
        <f t="shared" si="9"/>
        <v>25305515.110000003</v>
      </c>
      <c r="S65"/>
    </row>
    <row r="66" spans="1:20" ht="18.75" customHeight="1">
      <c r="A66" s="30" t="s">
        <v>79</v>
      </c>
      <c r="B66" s="62">
        <v>0</v>
      </c>
      <c r="C66" s="62">
        <v>0</v>
      </c>
      <c r="D66" s="62">
        <v>0</v>
      </c>
      <c r="E66" s="62">
        <v>0</v>
      </c>
      <c r="F66" s="62">
        <v>0</v>
      </c>
      <c r="G66" s="61">
        <v>34801366.6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47">
        <f t="shared" si="9"/>
        <v>34801366.6</v>
      </c>
      <c r="T66"/>
    </row>
    <row r="67" spans="1:21" ht="18.75" customHeight="1">
      <c r="A67" s="30" t="s">
        <v>80</v>
      </c>
      <c r="B67" s="62">
        <v>0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1">
        <v>26384588.42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47">
        <f t="shared" si="9"/>
        <v>26384588.42</v>
      </c>
      <c r="U67"/>
    </row>
    <row r="68" spans="1:22" ht="18.75" customHeight="1">
      <c r="A68" s="30" t="s">
        <v>81</v>
      </c>
      <c r="B68" s="62">
        <v>0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37">
        <v>22542202.450000007</v>
      </c>
      <c r="K68" s="62">
        <v>0</v>
      </c>
      <c r="L68" s="62">
        <v>0</v>
      </c>
      <c r="M68" s="62">
        <v>0</v>
      </c>
      <c r="N68" s="62">
        <v>0</v>
      </c>
      <c r="O68" s="47">
        <f t="shared" si="9"/>
        <v>22542202.450000007</v>
      </c>
      <c r="V68"/>
    </row>
    <row r="69" spans="1:23" ht="18.75" customHeight="1">
      <c r="A69" s="30" t="s">
        <v>82</v>
      </c>
      <c r="B69" s="62">
        <v>0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37">
        <v>31329514.589999996</v>
      </c>
      <c r="L69" s="37">
        <v>29316677.28999999</v>
      </c>
      <c r="M69" s="62">
        <v>0</v>
      </c>
      <c r="N69" s="62">
        <v>0</v>
      </c>
      <c r="O69" s="47">
        <f t="shared" si="9"/>
        <v>60646191.87999999</v>
      </c>
      <c r="P69"/>
      <c r="W69"/>
    </row>
    <row r="70" spans="1:25" ht="18.75" customHeight="1">
      <c r="A70" s="30" t="s">
        <v>83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37">
        <v>15890862.609999994</v>
      </c>
      <c r="N70" s="62">
        <v>0</v>
      </c>
      <c r="O70" s="47">
        <f t="shared" si="9"/>
        <v>15890862.609999994</v>
      </c>
      <c r="R70"/>
      <c r="Y70"/>
    </row>
    <row r="71" spans="1:26" ht="18.75" customHeight="1">
      <c r="A71" s="51" t="s">
        <v>84</v>
      </c>
      <c r="B71" s="63">
        <v>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4">
        <v>7933501.279999999</v>
      </c>
      <c r="O71" s="65">
        <f t="shared" si="9"/>
        <v>7933501.279999999</v>
      </c>
      <c r="P71"/>
      <c r="S71"/>
      <c r="Z71"/>
    </row>
    <row r="72" spans="1:12" ht="21" customHeight="1">
      <c r="A72" s="66" t="s">
        <v>85</v>
      </c>
      <c r="B72" s="67"/>
      <c r="C72" s="67"/>
      <c r="D72"/>
      <c r="E72"/>
      <c r="F72"/>
      <c r="G72"/>
      <c r="H72" s="68"/>
      <c r="I72" s="68"/>
      <c r="J72"/>
      <c r="K72"/>
      <c r="L72"/>
    </row>
    <row r="73" spans="1:14" ht="18.75" customHeight="1">
      <c r="A73" s="69" t="s">
        <v>86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5" ht="21" customHeight="1">
      <c r="A74" s="70" t="s">
        <v>87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1:14" ht="23.25" customHeight="1">
      <c r="A75" s="69" t="s">
        <v>88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ht="13.5">
      <c r="N76" s="29"/>
    </row>
    <row r="77" ht="13.5">
      <c r="N77" s="29"/>
    </row>
    <row r="78" ht="14.25">
      <c r="N78" s="29"/>
    </row>
    <row r="79" ht="13.5">
      <c r="N79" s="29"/>
    </row>
    <row r="80" ht="13.5">
      <c r="N80" s="29"/>
    </row>
    <row r="81" ht="13.5">
      <c r="N81" s="29"/>
    </row>
    <row r="82" ht="13.5">
      <c r="N82" s="29"/>
    </row>
    <row r="83" ht="13.5">
      <c r="N83" s="29"/>
    </row>
    <row r="84" ht="13.5">
      <c r="N84" s="29"/>
    </row>
    <row r="85" ht="13.5">
      <c r="N85" s="29"/>
    </row>
    <row r="86" ht="13.5">
      <c r="N86" s="29"/>
    </row>
    <row r="87" ht="13.5">
      <c r="N87" s="29"/>
    </row>
    <row r="88" ht="13.5">
      <c r="N88" s="29"/>
    </row>
    <row r="89" ht="13.5">
      <c r="N89" s="29"/>
    </row>
    <row r="90" ht="13.5">
      <c r="N90" s="29"/>
    </row>
    <row r="91" spans="3:14" ht="13.5">
      <c r="C91" s="19"/>
      <c r="D91" s="19"/>
      <c r="E91" s="19"/>
      <c r="N91" s="29"/>
    </row>
    <row r="92" spans="3:14" ht="13.5">
      <c r="C92" s="19"/>
      <c r="E92" s="19"/>
      <c r="N92" s="29"/>
    </row>
    <row r="93" ht="13.5">
      <c r="N93" s="29"/>
    </row>
    <row r="94" ht="13.5">
      <c r="N94" s="29"/>
    </row>
    <row r="95" ht="13.5">
      <c r="N95" s="29"/>
    </row>
    <row r="96" ht="13.5">
      <c r="N96" s="29"/>
    </row>
    <row r="97" ht="13.5">
      <c r="N97" s="29"/>
    </row>
    <row r="98" ht="13.5">
      <c r="N98" s="29"/>
    </row>
    <row r="99" ht="13.5">
      <c r="N99" s="29"/>
    </row>
    <row r="100" ht="13.5">
      <c r="N100" s="29"/>
    </row>
    <row r="101" ht="13.5">
      <c r="N101" s="29"/>
    </row>
    <row r="102" ht="13.5">
      <c r="N102" s="29"/>
    </row>
    <row r="103" ht="13.5">
      <c r="N103" s="29"/>
    </row>
    <row r="104" ht="13.5">
      <c r="N104" s="29"/>
    </row>
  </sheetData>
  <sheetProtection/>
  <mergeCells count="8">
    <mergeCell ref="A74:O74"/>
    <mergeCell ref="A75:N75"/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2024-03-07T13:49:44Z</dcterms:created>
  <dcterms:modified xsi:type="dcterms:W3CDTF">2024-03-07T13:50:11Z</dcterms:modified>
  <cp:category/>
  <cp:version/>
  <cp:contentType/>
  <cp:contentStatus/>
</cp:coreProperties>
</file>