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<sst xmlns="http://schemas.openxmlformats.org/spreadsheetml/2006/main" count="90" uniqueCount="87">
  <si>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</si>
  <si>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</si>
  <si>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</si>
  <si>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</si>
  <si>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</si>
  <si>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</si>
  <si>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</si>
  <si>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</si>
  <si>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</si>
  <si>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</si>
  <si>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</si>
  <si>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</si>
  <si>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</si>
  <si>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</si>
  <si>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</si>
  <si>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</si>
  <si>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</si>
  <si>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</si>
  <si>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</si>
  <si>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</si>
  <si>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</si>
  <si>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</si>
  <si>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</si>
  <si>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</si>
  <si>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</si>
  <si>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</si>
  <si>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</si>
  <si>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</si>
  <si>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</si>
  <si>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</si>
  <si>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</si>
  <si>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</si>
  <si>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</si>
  <si>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</si>
  <si>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</si>
  <si>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</si>
  <si>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</si>
  <si>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</si>
  <si>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</si>
  <si>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</si>
  <si>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</si>
  <si>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</si>
  <si>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</si>
  <si>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</si>
  <si>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</si>
  <si>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</si>
  <si>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</si>
  <si>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</si>
  <si>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</si>
  <si>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</si>
  <si>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</si>
  <si>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</si>
  <si>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</si>
  <si>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</si>
  <si>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</si>
  <si>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</si>
  <si>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</si>
  <si>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</si>
  <si>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</si>
  <si>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</si>
  <si>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</si>
  <si>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</si>
  <si>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</si>
  <si>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</si>
  <si>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</si>
  <si>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</si>
  <si>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</si>
  <si>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</si>
  <si>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</si>
  <si>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</si>
  <si>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</si>
  <si>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</si>
  <si>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</si>
  <si>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</si>
  <si>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</si>
  <si>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</si>
  <si>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</si>
  <si>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</si>
  <si>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</si>
  <si>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</si>
  <si>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</si>
  <si>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</si>
  <si>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</si>
  <si>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22/02/24 - VENCIMENTO 29/02/24</t>
  </si>
  <si>
    <t>5.0. Remuneração Veículos Elétricos</t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</si>
  <si>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(1)</t>
    </r>
  </si>
  <si>
    <t xml:space="preserve">           (1) Revisões mês de janeiro/24, passageiros, ar condiconador, fator de transição, equipamentos embarcados, ARLA, rede da medrugada e veículos elétricos. Total de 1.088.128 passageiros.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</si>
</sst>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73</xdr:row>
      <xdr:rowOff>0</xdr:rowOff>
    </xdr:from>
    <xdr:to>
      <xdr:col>2</xdr:col>
      <xdr:colOff>600075</xdr:colOff>
      <xdr:row>73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6022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9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7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83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9" t="s">
        <v>1</v>
      </c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3</v>
      </c>
    </row>
    <row r="5" spans="1:15" ht="42" customHeight="1">
      <c r="A5" s="69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9"/>
    </row>
    <row r="6" spans="1:15" ht="20.25" customHeight="1">
      <c r="A6" s="69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9"/>
    </row>
    <row r="7" spans="1:26" ht="18.75" customHeight="1">
      <c r="A7" s="8" t="s">
        <v>27</v>
      </c>
      <c r="B7" s="9">
        <f aca="true" t="shared" si="0" ref="B7:O7">B8+B11</f>
        <v>402460</v>
      </c>
      <c r="C7" s="9">
        <f t="shared" si="0"/>
        <v>265295</v>
      </c>
      <c r="D7" s="9">
        <f t="shared" si="0"/>
        <v>245450</v>
      </c>
      <c r="E7" s="9">
        <f t="shared" si="0"/>
        <v>73180</v>
      </c>
      <c r="F7" s="9">
        <f t="shared" si="0"/>
        <v>236863</v>
      </c>
      <c r="G7" s="9">
        <f t="shared" si="0"/>
        <v>395247</v>
      </c>
      <c r="H7" s="9">
        <f t="shared" si="0"/>
        <v>50133</v>
      </c>
      <c r="I7" s="9">
        <f t="shared" si="0"/>
        <v>297944</v>
      </c>
      <c r="J7" s="9">
        <f t="shared" si="0"/>
        <v>225323</v>
      </c>
      <c r="K7" s="9">
        <f t="shared" si="0"/>
        <v>337037</v>
      </c>
      <c r="L7" s="9">
        <f t="shared" si="0"/>
        <v>256245</v>
      </c>
      <c r="M7" s="9">
        <f t="shared" si="0"/>
        <v>141113</v>
      </c>
      <c r="N7" s="9">
        <f t="shared" si="0"/>
        <v>88674</v>
      </c>
      <c r="O7" s="9">
        <f t="shared" si="0"/>
        <v>3014964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10168</v>
      </c>
      <c r="C8" s="11">
        <f t="shared" si="1"/>
        <v>9666</v>
      </c>
      <c r="D8" s="11">
        <f t="shared" si="1"/>
        <v>5340</v>
      </c>
      <c r="E8" s="11">
        <f t="shared" si="1"/>
        <v>2002</v>
      </c>
      <c r="F8" s="11">
        <f t="shared" si="1"/>
        <v>6521</v>
      </c>
      <c r="G8" s="11">
        <f t="shared" si="1"/>
        <v>13151</v>
      </c>
      <c r="H8" s="11">
        <f t="shared" si="1"/>
        <v>1817</v>
      </c>
      <c r="I8" s="11">
        <f t="shared" si="1"/>
        <v>13991</v>
      </c>
      <c r="J8" s="11">
        <f t="shared" si="1"/>
        <v>7935</v>
      </c>
      <c r="K8" s="11">
        <f t="shared" si="1"/>
        <v>5235</v>
      </c>
      <c r="L8" s="11">
        <f t="shared" si="1"/>
        <v>3548</v>
      </c>
      <c r="M8" s="11">
        <f t="shared" si="1"/>
        <v>5630</v>
      </c>
      <c r="N8" s="11">
        <f t="shared" si="1"/>
        <v>3608</v>
      </c>
      <c r="O8" s="11">
        <f t="shared" si="1"/>
        <v>88612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10168</v>
      </c>
      <c r="C9" s="11">
        <v>9666</v>
      </c>
      <c r="D9" s="11">
        <v>5340</v>
      </c>
      <c r="E9" s="11">
        <v>2002</v>
      </c>
      <c r="F9" s="11">
        <v>6521</v>
      </c>
      <c r="G9" s="11">
        <v>13151</v>
      </c>
      <c r="H9" s="11">
        <v>1817</v>
      </c>
      <c r="I9" s="11">
        <v>13991</v>
      </c>
      <c r="J9" s="11">
        <v>7935</v>
      </c>
      <c r="K9" s="11">
        <v>5235</v>
      </c>
      <c r="L9" s="11">
        <v>3547</v>
      </c>
      <c r="M9" s="11">
        <v>5630</v>
      </c>
      <c r="N9" s="11">
        <v>3588</v>
      </c>
      <c r="O9" s="11">
        <f>SUM(B9:N9)</f>
        <v>88591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20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392292</v>
      </c>
      <c r="C11" s="13">
        <v>255629</v>
      </c>
      <c r="D11" s="13">
        <v>240110</v>
      </c>
      <c r="E11" s="13">
        <v>71178</v>
      </c>
      <c r="F11" s="13">
        <v>230342</v>
      </c>
      <c r="G11" s="13">
        <v>382096</v>
      </c>
      <c r="H11" s="13">
        <v>48316</v>
      </c>
      <c r="I11" s="13">
        <v>283953</v>
      </c>
      <c r="J11" s="13">
        <v>217388</v>
      </c>
      <c r="K11" s="13">
        <v>331802</v>
      </c>
      <c r="L11" s="13">
        <v>252697</v>
      </c>
      <c r="M11" s="13">
        <v>135483</v>
      </c>
      <c r="N11" s="13">
        <v>85066</v>
      </c>
      <c r="O11" s="11">
        <f>SUM(B11:N11)</f>
        <v>2926352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27368</v>
      </c>
      <c r="C12" s="13">
        <v>22919</v>
      </c>
      <c r="D12" s="13">
        <v>17714</v>
      </c>
      <c r="E12" s="13">
        <v>7575</v>
      </c>
      <c r="F12" s="13">
        <v>20663</v>
      </c>
      <c r="G12" s="13">
        <v>36716</v>
      </c>
      <c r="H12" s="13">
        <v>5105</v>
      </c>
      <c r="I12" s="13">
        <v>27174</v>
      </c>
      <c r="J12" s="13">
        <v>18388</v>
      </c>
      <c r="K12" s="13">
        <v>21901</v>
      </c>
      <c r="L12" s="13">
        <v>16897</v>
      </c>
      <c r="M12" s="13">
        <v>7058</v>
      </c>
      <c r="N12" s="13">
        <v>3567</v>
      </c>
      <c r="O12" s="11">
        <f>SUM(B12:N12)</f>
        <v>233045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364924</v>
      </c>
      <c r="C13" s="15">
        <f t="shared" si="2"/>
        <v>232710</v>
      </c>
      <c r="D13" s="15">
        <f t="shared" si="2"/>
        <v>222396</v>
      </c>
      <c r="E13" s="15">
        <f t="shared" si="2"/>
        <v>63603</v>
      </c>
      <c r="F13" s="15">
        <f t="shared" si="2"/>
        <v>209679</v>
      </c>
      <c r="G13" s="15">
        <f t="shared" si="2"/>
        <v>345380</v>
      </c>
      <c r="H13" s="15">
        <f t="shared" si="2"/>
        <v>43211</v>
      </c>
      <c r="I13" s="15">
        <f t="shared" si="2"/>
        <v>256779</v>
      </c>
      <c r="J13" s="15">
        <f t="shared" si="2"/>
        <v>199000</v>
      </c>
      <c r="K13" s="15">
        <f t="shared" si="2"/>
        <v>309901</v>
      </c>
      <c r="L13" s="15">
        <f t="shared" si="2"/>
        <v>235800</v>
      </c>
      <c r="M13" s="15">
        <f t="shared" si="2"/>
        <v>128425</v>
      </c>
      <c r="N13" s="15">
        <f t="shared" si="2"/>
        <v>81499</v>
      </c>
      <c r="O13" s="11">
        <f>SUM(B13:N13)</f>
        <v>2693307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1.138141865559133</v>
      </c>
      <c r="C18" s="19">
        <v>1.202247716558942</v>
      </c>
      <c r="D18" s="19">
        <v>1.31444793450956</v>
      </c>
      <c r="E18" s="19">
        <v>0.802280494081347</v>
      </c>
      <c r="F18" s="19">
        <v>1.312463677412065</v>
      </c>
      <c r="G18" s="19">
        <v>1.317077546675337</v>
      </c>
      <c r="H18" s="19">
        <v>1.443804776483704</v>
      </c>
      <c r="I18" s="19">
        <v>1.127512482333734</v>
      </c>
      <c r="J18" s="19">
        <v>1.257668587954361</v>
      </c>
      <c r="K18" s="19">
        <v>1.111833111106061</v>
      </c>
      <c r="L18" s="19">
        <v>1.199973300706072</v>
      </c>
      <c r="M18" s="19">
        <v>1.115690010741246</v>
      </c>
      <c r="N18" s="19">
        <v>1.016034178303153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SUM(B21:B31)</f>
        <v>1486343.51</v>
      </c>
      <c r="C20" s="24">
        <f aca="true" t="shared" si="3" ref="C20:O20">SUM(C21:C31)</f>
        <v>1044934.66</v>
      </c>
      <c r="D20" s="24">
        <f t="shared" si="3"/>
        <v>914384.2899999999</v>
      </c>
      <c r="E20" s="24">
        <f t="shared" si="3"/>
        <v>291871.88999999996</v>
      </c>
      <c r="F20" s="24">
        <f t="shared" si="3"/>
        <v>1036987.3099999999</v>
      </c>
      <c r="G20" s="24">
        <f t="shared" si="3"/>
        <v>1441997.3199999998</v>
      </c>
      <c r="H20" s="24">
        <f t="shared" si="3"/>
        <v>282076.06999999995</v>
      </c>
      <c r="I20" s="24">
        <f t="shared" si="3"/>
        <v>1111536.44</v>
      </c>
      <c r="J20" s="24">
        <f t="shared" si="3"/>
        <v>931600.4300000002</v>
      </c>
      <c r="K20" s="24">
        <f t="shared" si="3"/>
        <v>1214536.56</v>
      </c>
      <c r="L20" s="24">
        <f t="shared" si="3"/>
        <v>1137174.8</v>
      </c>
      <c r="M20" s="24">
        <f t="shared" si="3"/>
        <v>654384.3300000001</v>
      </c>
      <c r="N20" s="24">
        <f t="shared" si="3"/>
        <v>335556.36000000004</v>
      </c>
      <c r="O20" s="24">
        <f t="shared" si="3"/>
        <v>11883383.97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1188061.92</v>
      </c>
      <c r="C21" s="28">
        <f aca="true" t="shared" si="4" ref="C21:N21">ROUND((C15+C16)*C7,2)</f>
        <v>809043.63</v>
      </c>
      <c r="D21" s="28">
        <f t="shared" si="4"/>
        <v>656456.03</v>
      </c>
      <c r="E21" s="28">
        <f t="shared" si="4"/>
        <v>334359.42</v>
      </c>
      <c r="F21" s="28">
        <f t="shared" si="4"/>
        <v>734251.61</v>
      </c>
      <c r="G21" s="28">
        <f t="shared" si="4"/>
        <v>1008117</v>
      </c>
      <c r="H21" s="28">
        <f t="shared" si="4"/>
        <v>171685.47</v>
      </c>
      <c r="I21" s="28">
        <f t="shared" si="4"/>
        <v>902204.23</v>
      </c>
      <c r="J21" s="28">
        <f t="shared" si="4"/>
        <v>686266.26</v>
      </c>
      <c r="K21" s="28">
        <f t="shared" si="4"/>
        <v>970295.82</v>
      </c>
      <c r="L21" s="28">
        <f t="shared" si="4"/>
        <v>839971.11</v>
      </c>
      <c r="M21" s="28">
        <f t="shared" si="4"/>
        <v>533759.92</v>
      </c>
      <c r="N21" s="28">
        <f t="shared" si="4"/>
        <v>302972.46</v>
      </c>
      <c r="O21" s="28">
        <f aca="true" t="shared" si="5" ref="O21:O29">SUM(B21:N21)</f>
        <v>9137444.88</v>
      </c>
    </row>
    <row r="22" spans="1:23" ht="18.75" customHeight="1">
      <c r="A22" s="26" t="s">
        <v>33</v>
      </c>
      <c r="B22" s="28">
        <f>IF(B18&lt;&gt;0,ROUND((B18-1)*B21,2),0)</f>
        <v>164121.09</v>
      </c>
      <c r="C22" s="28">
        <f aca="true" t="shared" si="6" ref="C22:N22">IF(C18&lt;&gt;0,ROUND((C18-1)*C21,2),0)</f>
        <v>163627.23</v>
      </c>
      <c r="D22" s="28">
        <f t="shared" si="6"/>
        <v>206421.24</v>
      </c>
      <c r="E22" s="28">
        <f t="shared" si="6"/>
        <v>-66109.38</v>
      </c>
      <c r="F22" s="28">
        <f t="shared" si="6"/>
        <v>229426.96</v>
      </c>
      <c r="G22" s="28">
        <f t="shared" si="6"/>
        <v>319651.27</v>
      </c>
      <c r="H22" s="28">
        <f t="shared" si="6"/>
        <v>76194.83</v>
      </c>
      <c r="I22" s="28">
        <f t="shared" si="6"/>
        <v>115042.3</v>
      </c>
      <c r="J22" s="28">
        <f t="shared" si="6"/>
        <v>176829.26</v>
      </c>
      <c r="K22" s="28">
        <f t="shared" si="6"/>
        <v>108511.2</v>
      </c>
      <c r="L22" s="28">
        <f t="shared" si="6"/>
        <v>167971.8</v>
      </c>
      <c r="M22" s="28">
        <f t="shared" si="6"/>
        <v>61750.69</v>
      </c>
      <c r="N22" s="28">
        <f t="shared" si="6"/>
        <v>4857.91</v>
      </c>
      <c r="O22" s="28">
        <f t="shared" si="5"/>
        <v>1728296.4</v>
      </c>
      <c r="W22" s="51"/>
    </row>
    <row r="23" spans="1:15" ht="18.75" customHeight="1">
      <c r="A23" s="26" t="s">
        <v>34</v>
      </c>
      <c r="B23" s="28">
        <v>69643.82</v>
      </c>
      <c r="C23" s="28">
        <v>43484.74</v>
      </c>
      <c r="D23" s="28">
        <v>31117.08</v>
      </c>
      <c r="E23" s="28">
        <v>12419.81</v>
      </c>
      <c r="F23" s="28">
        <v>43135.11</v>
      </c>
      <c r="G23" s="28">
        <v>68102.46</v>
      </c>
      <c r="H23" s="28">
        <v>7913.66</v>
      </c>
      <c r="I23" s="28">
        <v>47528.42</v>
      </c>
      <c r="J23" s="28">
        <v>39005.15</v>
      </c>
      <c r="K23" s="28">
        <v>56620.4</v>
      </c>
      <c r="L23" s="28">
        <v>53627.25</v>
      </c>
      <c r="M23" s="28">
        <v>26849.33</v>
      </c>
      <c r="N23" s="28">
        <v>16708.84</v>
      </c>
      <c r="O23" s="28">
        <f t="shared" si="5"/>
        <v>516156.07000000007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1225.43</v>
      </c>
      <c r="C26" s="28">
        <v>876.14</v>
      </c>
      <c r="D26" s="28">
        <v>768.44</v>
      </c>
      <c r="E26" s="28">
        <v>241.59</v>
      </c>
      <c r="F26" s="28">
        <v>867.41</v>
      </c>
      <c r="G26" s="28">
        <v>1202.15</v>
      </c>
      <c r="H26" s="28">
        <v>221.22</v>
      </c>
      <c r="I26" s="28">
        <v>916.89</v>
      </c>
      <c r="J26" s="28">
        <v>777.18</v>
      </c>
      <c r="K26" s="28">
        <v>1007.13</v>
      </c>
      <c r="L26" s="28">
        <v>940.18</v>
      </c>
      <c r="M26" s="28">
        <v>535.58</v>
      </c>
      <c r="N26" s="28">
        <v>282.34</v>
      </c>
      <c r="O26" s="28">
        <f t="shared" si="5"/>
        <v>9861.68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1066.7</v>
      </c>
      <c r="C27" s="28">
        <v>794.18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805.85</v>
      </c>
      <c r="M27" s="28">
        <v>454.66</v>
      </c>
      <c r="N27" s="28">
        <v>238.99</v>
      </c>
      <c r="O27" s="28">
        <f t="shared" si="5"/>
        <v>8444.68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34071.87</v>
      </c>
      <c r="L30" s="28">
        <v>30954</v>
      </c>
      <c r="M30" s="28">
        <v>0</v>
      </c>
      <c r="N30" s="28">
        <v>0</v>
      </c>
      <c r="O30" s="28">
        <f>SUM(B30:N30)</f>
        <v>65025.87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2"/>
    </row>
    <row r="32" spans="1:15" ht="18.75" customHeight="1">
      <c r="A32" s="14" t="s">
        <v>37</v>
      </c>
      <c r="B32" s="28">
        <f>+B33+B35+B48+B49+B50+B55-B56</f>
        <v>-908684.46</v>
      </c>
      <c r="C32" s="28">
        <f aca="true" t="shared" si="7" ref="C32:O32">+C33+C35+C48+C49+C50+C55-C56</f>
        <v>173692.6</v>
      </c>
      <c r="D32" s="28">
        <f t="shared" si="7"/>
        <v>121732.41</v>
      </c>
      <c r="E32" s="28">
        <f t="shared" si="7"/>
        <v>36564.53999999999</v>
      </c>
      <c r="F32" s="28">
        <f t="shared" si="7"/>
        <v>234748.85</v>
      </c>
      <c r="G32" s="28">
        <f t="shared" si="7"/>
        <v>226772.21</v>
      </c>
      <c r="H32" s="28">
        <f t="shared" si="7"/>
        <v>42497.68</v>
      </c>
      <c r="I32" s="28">
        <f t="shared" si="7"/>
        <v>290566.58999999997</v>
      </c>
      <c r="J32" s="28">
        <f t="shared" si="7"/>
        <v>379.58000000000175</v>
      </c>
      <c r="K32" s="28">
        <f t="shared" si="7"/>
        <v>261283.87</v>
      </c>
      <c r="L32" s="28">
        <f t="shared" si="7"/>
        <v>260117.2</v>
      </c>
      <c r="M32" s="28">
        <f t="shared" si="7"/>
        <v>123991.04000000001</v>
      </c>
      <c r="N32" s="28">
        <f t="shared" si="7"/>
        <v>108706.44</v>
      </c>
      <c r="O32" s="28">
        <f t="shared" si="7"/>
        <v>972368.5499999998</v>
      </c>
    </row>
    <row r="33" spans="1:15" ht="18.75" customHeight="1">
      <c r="A33" s="26" t="s">
        <v>38</v>
      </c>
      <c r="B33" s="29">
        <f>+B34</f>
        <v>-44739.2</v>
      </c>
      <c r="C33" s="29">
        <f>+C34</f>
        <v>-42530.4</v>
      </c>
      <c r="D33" s="29">
        <f aca="true" t="shared" si="8" ref="D33:O33">+D34</f>
        <v>-23496</v>
      </c>
      <c r="E33" s="29">
        <f t="shared" si="8"/>
        <v>-8808.8</v>
      </c>
      <c r="F33" s="29">
        <f t="shared" si="8"/>
        <v>-28692.4</v>
      </c>
      <c r="G33" s="29">
        <f t="shared" si="8"/>
        <v>-57864.4</v>
      </c>
      <c r="H33" s="29">
        <f t="shared" si="8"/>
        <v>-7994.8</v>
      </c>
      <c r="I33" s="29">
        <f t="shared" si="8"/>
        <v>-61560.4</v>
      </c>
      <c r="J33" s="29">
        <f t="shared" si="8"/>
        <v>-34914</v>
      </c>
      <c r="K33" s="29">
        <f t="shared" si="8"/>
        <v>-23034</v>
      </c>
      <c r="L33" s="29">
        <f t="shared" si="8"/>
        <v>-15606.8</v>
      </c>
      <c r="M33" s="29">
        <f t="shared" si="8"/>
        <v>-24772</v>
      </c>
      <c r="N33" s="29">
        <f t="shared" si="8"/>
        <v>-15787.2</v>
      </c>
      <c r="O33" s="29">
        <f t="shared" si="8"/>
        <v>-389800.4</v>
      </c>
    </row>
    <row r="34" spans="1:26" ht="18.75" customHeight="1">
      <c r="A34" s="27" t="s">
        <v>39</v>
      </c>
      <c r="B34" s="16">
        <f>ROUND((-B9)*$G$3,2)</f>
        <v>-44739.2</v>
      </c>
      <c r="C34" s="16">
        <f aca="true" t="shared" si="9" ref="C34:N34">ROUND((-C9)*$G$3,2)</f>
        <v>-42530.4</v>
      </c>
      <c r="D34" s="16">
        <f t="shared" si="9"/>
        <v>-23496</v>
      </c>
      <c r="E34" s="16">
        <f t="shared" si="9"/>
        <v>-8808.8</v>
      </c>
      <c r="F34" s="16">
        <f t="shared" si="9"/>
        <v>-28692.4</v>
      </c>
      <c r="G34" s="16">
        <f t="shared" si="9"/>
        <v>-57864.4</v>
      </c>
      <c r="H34" s="16">
        <f t="shared" si="9"/>
        <v>-7994.8</v>
      </c>
      <c r="I34" s="16">
        <f t="shared" si="9"/>
        <v>-61560.4</v>
      </c>
      <c r="J34" s="16">
        <f t="shared" si="9"/>
        <v>-34914</v>
      </c>
      <c r="K34" s="16">
        <f t="shared" si="9"/>
        <v>-23034</v>
      </c>
      <c r="L34" s="16">
        <f t="shared" si="9"/>
        <v>-15606.8</v>
      </c>
      <c r="M34" s="16">
        <f t="shared" si="9"/>
        <v>-24772</v>
      </c>
      <c r="N34" s="16">
        <f t="shared" si="9"/>
        <v>-15787.2</v>
      </c>
      <c r="O34" s="30">
        <f aca="true" t="shared" si="10" ref="O34:O56">SUM(B34:N34)</f>
        <v>-389800.4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-1260000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8563.18</v>
      </c>
      <c r="O35" s="29">
        <f t="shared" si="11"/>
        <v>-1251436.82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6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8.75" customHeight="1">
      <c r="A42" s="12" t="s">
        <v>81</v>
      </c>
      <c r="B42" s="31">
        <v>-1260000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-3339000</v>
      </c>
      <c r="P42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8.75" customHeight="1">
      <c r="A45" s="12" t="s">
        <v>72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13718.9</v>
      </c>
      <c r="O45" s="31">
        <f t="shared" si="10"/>
        <v>13718.9</v>
      </c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8.75" customHeight="1">
      <c r="A46" s="12" t="s">
        <v>73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-5155.72</v>
      </c>
      <c r="O46" s="31">
        <f t="shared" si="10"/>
        <v>-5155.72</v>
      </c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8.75" customHeight="1">
      <c r="A48" s="26" t="s">
        <v>85</v>
      </c>
      <c r="B48" s="33">
        <v>396054.74</v>
      </c>
      <c r="C48" s="33">
        <v>216223</v>
      </c>
      <c r="D48" s="33">
        <v>145228.41</v>
      </c>
      <c r="E48" s="33">
        <v>45373.34</v>
      </c>
      <c r="F48" s="33">
        <v>263441.25</v>
      </c>
      <c r="G48" s="33">
        <v>284636.61</v>
      </c>
      <c r="H48" s="33">
        <v>50492.48</v>
      </c>
      <c r="I48" s="33">
        <v>352126.99</v>
      </c>
      <c r="J48" s="33">
        <v>35293.58</v>
      </c>
      <c r="K48" s="33">
        <v>284317.87</v>
      </c>
      <c r="L48" s="33">
        <v>275724</v>
      </c>
      <c r="M48" s="33">
        <v>148763.04</v>
      </c>
      <c r="N48" s="33">
        <v>115930.46</v>
      </c>
      <c r="O48" s="31">
        <f t="shared" si="10"/>
        <v>2613605.77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7"/>
      <c r="Q53" s="57"/>
      <c r="R53" s="57"/>
      <c r="S53" s="57"/>
      <c r="T53" s="57"/>
      <c r="U53" s="59"/>
      <c r="V53" s="60"/>
      <c r="W53" s="57"/>
      <c r="X53" s="57"/>
      <c r="Y53" s="57"/>
      <c r="Z53" s="57"/>
    </row>
    <row r="54" spans="1:26" ht="18.75" customHeight="1">
      <c r="A54" s="14" t="s">
        <v>49</v>
      </c>
      <c r="B54" s="34">
        <f>+B20+B32</f>
        <v>577659.05</v>
      </c>
      <c r="C54" s="34">
        <f aca="true" t="shared" si="13" ref="C54:N54">+C20+C32</f>
        <v>1218627.26</v>
      </c>
      <c r="D54" s="34">
        <f t="shared" si="13"/>
        <v>1036116.7</v>
      </c>
      <c r="E54" s="34">
        <f t="shared" si="13"/>
        <v>328436.42999999993</v>
      </c>
      <c r="F54" s="34">
        <f t="shared" si="13"/>
        <v>1271736.16</v>
      </c>
      <c r="G54" s="34">
        <f t="shared" si="13"/>
        <v>1668769.5299999998</v>
      </c>
      <c r="H54" s="34">
        <f t="shared" si="13"/>
        <v>324573.74999999994</v>
      </c>
      <c r="I54" s="34">
        <f t="shared" si="13"/>
        <v>1402103.0299999998</v>
      </c>
      <c r="J54" s="34">
        <f t="shared" si="13"/>
        <v>931980.0100000001</v>
      </c>
      <c r="K54" s="34">
        <f t="shared" si="13"/>
        <v>1475820.4300000002</v>
      </c>
      <c r="L54" s="34">
        <f t="shared" si="13"/>
        <v>1397292</v>
      </c>
      <c r="M54" s="34">
        <f t="shared" si="13"/>
        <v>778375.3700000001</v>
      </c>
      <c r="N54" s="34">
        <f t="shared" si="13"/>
        <v>444262.80000000005</v>
      </c>
      <c r="O54" s="34">
        <f>SUM(B54:N54)</f>
        <v>12855752.52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1"/>
      <c r="B58" s="62"/>
      <c r="C58" s="62"/>
      <c r="D58" s="63"/>
      <c r="E58" s="63"/>
      <c r="F58" s="63"/>
      <c r="G58" s="63"/>
      <c r="H58" s="63"/>
      <c r="I58" s="62"/>
      <c r="J58" s="63"/>
      <c r="K58" s="63"/>
      <c r="L58" s="63"/>
      <c r="M58" s="63"/>
      <c r="N58" s="63"/>
      <c r="O58" s="64"/>
      <c r="P58" s="57"/>
      <c r="Q58" s="57"/>
      <c r="R58" s="59"/>
      <c r="S58" s="57"/>
    </row>
    <row r="59" spans="1:17" ht="1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57"/>
      <c r="Q59" s="57"/>
    </row>
    <row r="60" spans="1:17" ht="18.75" customHeight="1">
      <c r="A60" s="14" t="s">
        <v>52</v>
      </c>
      <c r="B60" s="42">
        <f aca="true" t="shared" si="14" ref="B60:O60">SUM(B61:B71)</f>
        <v>577659.05</v>
      </c>
      <c r="C60" s="42">
        <f t="shared" si="14"/>
        <v>1218627.2599999998</v>
      </c>
      <c r="D60" s="42">
        <f t="shared" si="14"/>
        <v>1036116.7</v>
      </c>
      <c r="E60" s="42">
        <f t="shared" si="14"/>
        <v>328436.43</v>
      </c>
      <c r="F60" s="42">
        <f t="shared" si="14"/>
        <v>1271736.1600000008</v>
      </c>
      <c r="G60" s="42">
        <f t="shared" si="14"/>
        <v>1668769.52</v>
      </c>
      <c r="H60" s="42">
        <f t="shared" si="14"/>
        <v>324573.75</v>
      </c>
      <c r="I60" s="42">
        <f t="shared" si="14"/>
        <v>1402103.0200000003</v>
      </c>
      <c r="J60" s="42">
        <f t="shared" si="14"/>
        <v>931980.01</v>
      </c>
      <c r="K60" s="42">
        <f t="shared" si="14"/>
        <v>1475820.42</v>
      </c>
      <c r="L60" s="42">
        <f t="shared" si="14"/>
        <v>1397292</v>
      </c>
      <c r="M60" s="42">
        <f t="shared" si="14"/>
        <v>778375.37</v>
      </c>
      <c r="N60" s="42">
        <f t="shared" si="14"/>
        <v>444262.8</v>
      </c>
      <c r="O60" s="34">
        <f t="shared" si="14"/>
        <v>12855752.490000002</v>
      </c>
      <c r="Q60"/>
    </row>
    <row r="61" spans="1:18" ht="18.75" customHeight="1">
      <c r="A61" s="26" t="s">
        <v>53</v>
      </c>
      <c r="B61" s="42">
        <v>481511.54</v>
      </c>
      <c r="C61" s="42">
        <v>871882.0399999999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1353393.5799999998</v>
      </c>
      <c r="P61"/>
      <c r="Q61"/>
      <c r="R61" s="41"/>
    </row>
    <row r="62" spans="1:16" ht="18.75" customHeight="1">
      <c r="A62" s="26" t="s">
        <v>54</v>
      </c>
      <c r="B62" s="42">
        <v>96147.51000000001</v>
      </c>
      <c r="C62" s="42">
        <v>346745.22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442892.73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1036116.7</v>
      </c>
      <c r="E63" s="43">
        <v>0</v>
      </c>
      <c r="F63" s="43">
        <v>0</v>
      </c>
      <c r="G63" s="43">
        <v>0</v>
      </c>
      <c r="H63" s="42">
        <v>324573.75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1360690.45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328436.43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328436.43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1271736.1600000008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1271736.1600000008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1668769.52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1668769.52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1402103.0200000003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1402103.0200000003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931980.01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931980.01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1475820.42</v>
      </c>
      <c r="L69" s="29">
        <v>1397292</v>
      </c>
      <c r="M69" s="43">
        <v>0</v>
      </c>
      <c r="N69" s="43">
        <v>0</v>
      </c>
      <c r="O69" s="34">
        <f t="shared" si="15"/>
        <v>2873112.42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778375.37</v>
      </c>
      <c r="N70" s="43">
        <v>0</v>
      </c>
      <c r="O70" s="34">
        <f t="shared" si="15"/>
        <v>778375.37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444262.8</v>
      </c>
      <c r="O71" s="46">
        <f t="shared" si="15"/>
        <v>444262.8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1" t="s">
        <v>86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ht="14.25">
      <c r="N74" s="53"/>
    </row>
    <row r="75" ht="13.5">
      <c r="N75" s="53"/>
    </row>
    <row r="76" ht="13.5">
      <c r="N76" s="53"/>
    </row>
    <row r="77" ht="13.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spans="3:14" ht="13.5">
      <c r="C83" s="52"/>
      <c r="D83" s="52"/>
      <c r="E83" s="52"/>
      <c r="N83" s="53"/>
    </row>
    <row r="84" spans="3:14" ht="13.5">
      <c r="C84" s="52"/>
      <c r="E84" s="52"/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2024-02-29T20:26:48Z</dcterms:modified>
  <cp:category/>
  <cp:version/>
  <cp:contentType/>
  <cp:contentStatus/>
</cp:coreProperties>
</file>