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<sst xmlns="http://schemas.openxmlformats.org/spreadsheetml/2006/main" count="89" uniqueCount="86">
  <si>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</si>
  <si>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</si>
  <si>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</si>
  <si>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</si>
  <si>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</si>
  <si>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</si>
  <si>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</si>
  <si>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</si>
  <si>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</si>
  <si>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</si>
  <si>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</si>
  <si>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</si>
  <si>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</si>
  <si>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</si>
  <si>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</si>
  <si>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</si>
  <si>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</si>
  <si>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</si>
  <si>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</si>
  <si>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</si>
  <si>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</si>
  <si>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</si>
  <si>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</si>
  <si>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</si>
  <si>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</si>
  <si>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</si>
  <si>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</si>
  <si>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</si>
  <si>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</si>
  <si>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</si>
  <si>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</si>
  <si>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</si>
  <si>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</si>
  <si>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</si>
  <si>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</si>
  <si>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</si>
  <si>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</si>
  <si>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</si>
  <si>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</si>
  <si>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</si>
  <si>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</si>
  <si>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</si>
  <si>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</si>
  <si>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</si>
  <si>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</si>
  <si>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</si>
  <si>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</si>
  <si>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</si>
  <si>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</si>
  <si>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</si>
  <si>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</si>
  <si>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</si>
  <si>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</si>
  <si>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</si>
  <si>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</si>
  <si>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</si>
  <si>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</si>
  <si>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</si>
  <si>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</si>
  <si>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</si>
  <si>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</si>
  <si>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</si>
  <si>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</si>
  <si>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</si>
  <si>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</si>
  <si>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</si>
  <si>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</si>
  <si>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</si>
  <si>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</si>
  <si>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</si>
  <si>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</si>
  <si>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</si>
  <si>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</si>
  <si>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</si>
  <si>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</si>
  <si>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</si>
  <si>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</si>
  <si>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</si>
  <si>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</si>
  <si>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</si>
  <si>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</si>
  <si>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</si>
  <si>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</si>
  <si>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</si>
  <si>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16/02/24 - VENCIMENTO 23/02/24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</si>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</sst>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381729</v>
      </c>
      <c r="C7" s="9">
        <f t="shared" si="0"/>
        <v>254959</v>
      </c>
      <c r="D7" s="9">
        <f t="shared" si="0"/>
        <v>241146</v>
      </c>
      <c r="E7" s="9">
        <f t="shared" si="0"/>
        <v>69283</v>
      </c>
      <c r="F7" s="9">
        <f t="shared" si="0"/>
        <v>221909</v>
      </c>
      <c r="G7" s="9">
        <f t="shared" si="0"/>
        <v>370193</v>
      </c>
      <c r="H7" s="9">
        <f t="shared" si="0"/>
        <v>48280</v>
      </c>
      <c r="I7" s="9">
        <f t="shared" si="0"/>
        <v>291901</v>
      </c>
      <c r="J7" s="9">
        <f t="shared" si="0"/>
        <v>218665</v>
      </c>
      <c r="K7" s="9">
        <f t="shared" si="0"/>
        <v>330080</v>
      </c>
      <c r="L7" s="9">
        <f t="shared" si="0"/>
        <v>252726</v>
      </c>
      <c r="M7" s="9">
        <f t="shared" si="0"/>
        <v>133617</v>
      </c>
      <c r="N7" s="9">
        <f t="shared" si="0"/>
        <v>84838</v>
      </c>
      <c r="O7" s="9">
        <f t="shared" si="0"/>
        <v>2899326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10150</v>
      </c>
      <c r="C8" s="11">
        <f t="shared" si="1"/>
        <v>9971</v>
      </c>
      <c r="D8" s="11">
        <f t="shared" si="1"/>
        <v>5640</v>
      </c>
      <c r="E8" s="11">
        <f t="shared" si="1"/>
        <v>2129</v>
      </c>
      <c r="F8" s="11">
        <f t="shared" si="1"/>
        <v>6430</v>
      </c>
      <c r="G8" s="11">
        <f t="shared" si="1"/>
        <v>12831</v>
      </c>
      <c r="H8" s="11">
        <f t="shared" si="1"/>
        <v>1816</v>
      </c>
      <c r="I8" s="11">
        <f t="shared" si="1"/>
        <v>14103</v>
      </c>
      <c r="J8" s="11">
        <f t="shared" si="1"/>
        <v>8255</v>
      </c>
      <c r="K8" s="11">
        <f t="shared" si="1"/>
        <v>5341</v>
      </c>
      <c r="L8" s="11">
        <f t="shared" si="1"/>
        <v>3644</v>
      </c>
      <c r="M8" s="11">
        <f t="shared" si="1"/>
        <v>5477</v>
      </c>
      <c r="N8" s="11">
        <f t="shared" si="1"/>
        <v>3681</v>
      </c>
      <c r="O8" s="11">
        <f t="shared" si="1"/>
        <v>89468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10150</v>
      </c>
      <c r="C9" s="11">
        <v>9971</v>
      </c>
      <c r="D9" s="11">
        <v>5640</v>
      </c>
      <c r="E9" s="11">
        <v>2129</v>
      </c>
      <c r="F9" s="11">
        <v>6430</v>
      </c>
      <c r="G9" s="11">
        <v>12831</v>
      </c>
      <c r="H9" s="11">
        <v>1816</v>
      </c>
      <c r="I9" s="11">
        <v>14103</v>
      </c>
      <c r="J9" s="11">
        <v>8255</v>
      </c>
      <c r="K9" s="11">
        <v>5341</v>
      </c>
      <c r="L9" s="11">
        <v>3644</v>
      </c>
      <c r="M9" s="11">
        <v>5477</v>
      </c>
      <c r="N9" s="11">
        <v>3667</v>
      </c>
      <c r="O9" s="11">
        <f>SUM(B9:N9)</f>
        <v>89454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14</v>
      </c>
      <c r="O10" s="11">
        <f>SUM(B10:N10)</f>
        <v>14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371579</v>
      </c>
      <c r="C11" s="13">
        <v>244988</v>
      </c>
      <c r="D11" s="13">
        <v>235506</v>
      </c>
      <c r="E11" s="13">
        <v>67154</v>
      </c>
      <c r="F11" s="13">
        <v>215479</v>
      </c>
      <c r="G11" s="13">
        <v>357362</v>
      </c>
      <c r="H11" s="13">
        <v>46464</v>
      </c>
      <c r="I11" s="13">
        <v>277798</v>
      </c>
      <c r="J11" s="13">
        <v>210410</v>
      </c>
      <c r="K11" s="13">
        <v>324739</v>
      </c>
      <c r="L11" s="13">
        <v>249082</v>
      </c>
      <c r="M11" s="13">
        <v>128140</v>
      </c>
      <c r="N11" s="13">
        <v>81157</v>
      </c>
      <c r="O11" s="11">
        <f>SUM(B11:N11)</f>
        <v>2809858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28307</v>
      </c>
      <c r="C12" s="13">
        <v>24073</v>
      </c>
      <c r="D12" s="13">
        <v>18809</v>
      </c>
      <c r="E12" s="13">
        <v>7678</v>
      </c>
      <c r="F12" s="13">
        <v>21212</v>
      </c>
      <c r="G12" s="13">
        <v>36902</v>
      </c>
      <c r="H12" s="13">
        <v>5245</v>
      </c>
      <c r="I12" s="13">
        <v>28247</v>
      </c>
      <c r="J12" s="13">
        <v>19344</v>
      </c>
      <c r="K12" s="13">
        <v>23564</v>
      </c>
      <c r="L12" s="13">
        <v>17707</v>
      </c>
      <c r="M12" s="13">
        <v>6984</v>
      </c>
      <c r="N12" s="13">
        <v>3776</v>
      </c>
      <c r="O12" s="11">
        <f>SUM(B12:N12)</f>
        <v>241848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343272</v>
      </c>
      <c r="C13" s="15">
        <f t="shared" si="2"/>
        <v>220915</v>
      </c>
      <c r="D13" s="15">
        <f t="shared" si="2"/>
        <v>216697</v>
      </c>
      <c r="E13" s="15">
        <f t="shared" si="2"/>
        <v>59476</v>
      </c>
      <c r="F13" s="15">
        <f t="shared" si="2"/>
        <v>194267</v>
      </c>
      <c r="G13" s="15">
        <f t="shared" si="2"/>
        <v>320460</v>
      </c>
      <c r="H13" s="15">
        <f t="shared" si="2"/>
        <v>41219</v>
      </c>
      <c r="I13" s="15">
        <f t="shared" si="2"/>
        <v>249551</v>
      </c>
      <c r="J13" s="15">
        <f t="shared" si="2"/>
        <v>191066</v>
      </c>
      <c r="K13" s="15">
        <f t="shared" si="2"/>
        <v>301175</v>
      </c>
      <c r="L13" s="15">
        <f t="shared" si="2"/>
        <v>231375</v>
      </c>
      <c r="M13" s="15">
        <f t="shared" si="2"/>
        <v>121156</v>
      </c>
      <c r="N13" s="15">
        <f t="shared" si="2"/>
        <v>77381</v>
      </c>
      <c r="O13" s="11">
        <f>SUM(B13:N13)</f>
        <v>2568010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1.199122125628116</v>
      </c>
      <c r="C18" s="19">
        <v>1.267225939304421</v>
      </c>
      <c r="D18" s="19">
        <v>1.384305027967405</v>
      </c>
      <c r="E18" s="19">
        <v>0.834872253961542</v>
      </c>
      <c r="F18" s="19">
        <v>1.38771957389269</v>
      </c>
      <c r="G18" s="19">
        <v>1.39278195692537</v>
      </c>
      <c r="H18" s="19">
        <v>1.488466925892924</v>
      </c>
      <c r="I18" s="19">
        <v>1.154127973458123</v>
      </c>
      <c r="J18" s="19">
        <v>1.329984508306581</v>
      </c>
      <c r="K18" s="19">
        <v>1.16263939007661</v>
      </c>
      <c r="L18" s="19">
        <v>1.247974279052367</v>
      </c>
      <c r="M18" s="19">
        <v>1.174368193152726</v>
      </c>
      <c r="N18" s="19">
        <v>1.053778953829112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1480512.24</v>
      </c>
      <c r="C20" s="24">
        <f aca="true" t="shared" si="3" ref="C20:O20">SUM(C21:C31)</f>
        <v>1057488.6300000001</v>
      </c>
      <c r="D20" s="24">
        <f t="shared" si="3"/>
        <v>945468.12</v>
      </c>
      <c r="E20" s="24">
        <f t="shared" si="3"/>
        <v>287229.61</v>
      </c>
      <c r="F20" s="24">
        <f t="shared" si="3"/>
        <v>1026812.49</v>
      </c>
      <c r="G20" s="24">
        <f t="shared" si="3"/>
        <v>1424092.1700000002</v>
      </c>
      <c r="H20" s="24">
        <f t="shared" si="3"/>
        <v>280576.98</v>
      </c>
      <c r="I20" s="24">
        <f t="shared" si="3"/>
        <v>1112412.5</v>
      </c>
      <c r="J20" s="24">
        <f t="shared" si="3"/>
        <v>953985.29</v>
      </c>
      <c r="K20" s="24">
        <f t="shared" si="3"/>
        <v>1238802.9400000002</v>
      </c>
      <c r="L20" s="24">
        <f t="shared" si="3"/>
        <v>1164111.6300000001</v>
      </c>
      <c r="M20" s="24">
        <f t="shared" si="3"/>
        <v>650088.39</v>
      </c>
      <c r="N20" s="24">
        <f t="shared" si="3"/>
        <v>332720.04</v>
      </c>
      <c r="O20" s="24">
        <f t="shared" si="3"/>
        <v>11954301.030000003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1126864.01</v>
      </c>
      <c r="C21" s="28">
        <f aca="true" t="shared" si="4" ref="C21:N21">ROUND((C15+C16)*C7,2)</f>
        <v>777522.97</v>
      </c>
      <c r="D21" s="28">
        <f t="shared" si="4"/>
        <v>644944.98</v>
      </c>
      <c r="E21" s="28">
        <f t="shared" si="4"/>
        <v>316554.03</v>
      </c>
      <c r="F21" s="28">
        <f t="shared" si="4"/>
        <v>687895.71</v>
      </c>
      <c r="G21" s="28">
        <f t="shared" si="4"/>
        <v>944214.27</v>
      </c>
      <c r="H21" s="28">
        <f t="shared" si="4"/>
        <v>165339.69</v>
      </c>
      <c r="I21" s="28">
        <f t="shared" si="4"/>
        <v>883905.42</v>
      </c>
      <c r="J21" s="28">
        <f t="shared" si="4"/>
        <v>665987.99</v>
      </c>
      <c r="K21" s="28">
        <f t="shared" si="4"/>
        <v>950267.31</v>
      </c>
      <c r="L21" s="28">
        <f t="shared" si="4"/>
        <v>828435.83</v>
      </c>
      <c r="M21" s="28">
        <f t="shared" si="4"/>
        <v>505406.3</v>
      </c>
      <c r="N21" s="28">
        <f t="shared" si="4"/>
        <v>289865.99</v>
      </c>
      <c r="O21" s="28">
        <f aca="true" t="shared" si="5" ref="O21:O29">SUM(B21:N21)</f>
        <v>8787204.500000002</v>
      </c>
    </row>
    <row r="22" spans="1:23" ht="18.75" customHeight="1">
      <c r="A22" s="26" t="s">
        <v>33</v>
      </c>
      <c r="B22" s="28">
        <f>IF(B18&lt;&gt;0,ROUND((B18-1)*B21,2),0)</f>
        <v>224383.56</v>
      </c>
      <c r="C22" s="28">
        <f aca="true" t="shared" si="6" ref="C22:N22">IF(C18&lt;&gt;0,ROUND((C18-1)*C21,2),0)</f>
        <v>207774.31</v>
      </c>
      <c r="D22" s="28">
        <f t="shared" si="6"/>
        <v>247855.6</v>
      </c>
      <c r="E22" s="28">
        <f t="shared" si="6"/>
        <v>-52271.85</v>
      </c>
      <c r="F22" s="28">
        <f t="shared" si="6"/>
        <v>266710.63</v>
      </c>
      <c r="G22" s="28">
        <f t="shared" si="6"/>
        <v>370870.33</v>
      </c>
      <c r="H22" s="28">
        <f t="shared" si="6"/>
        <v>80762.97</v>
      </c>
      <c r="I22" s="28">
        <f t="shared" si="6"/>
        <v>136234.55</v>
      </c>
      <c r="J22" s="28">
        <f t="shared" si="6"/>
        <v>219765.72</v>
      </c>
      <c r="K22" s="28">
        <f t="shared" si="6"/>
        <v>154550.9</v>
      </c>
      <c r="L22" s="28">
        <f t="shared" si="6"/>
        <v>205430.78</v>
      </c>
      <c r="M22" s="28">
        <f t="shared" si="6"/>
        <v>88126.78</v>
      </c>
      <c r="N22" s="28">
        <f t="shared" si="6"/>
        <v>15588.69</v>
      </c>
      <c r="O22" s="28">
        <f t="shared" si="5"/>
        <v>2165782.9699999997</v>
      </c>
      <c r="W22" s="51"/>
    </row>
    <row r="23" spans="1:15" ht="18.75" customHeight="1">
      <c r="A23" s="26" t="s">
        <v>34</v>
      </c>
      <c r="B23" s="28">
        <v>64750.9</v>
      </c>
      <c r="C23" s="28">
        <v>43400.66</v>
      </c>
      <c r="D23" s="28">
        <v>32248.49</v>
      </c>
      <c r="E23" s="28">
        <v>11748.3</v>
      </c>
      <c r="F23" s="28">
        <v>42041.25</v>
      </c>
      <c r="G23" s="28">
        <v>62895.54</v>
      </c>
      <c r="H23" s="28">
        <v>8192.21</v>
      </c>
      <c r="I23" s="28">
        <v>45508.13</v>
      </c>
      <c r="J23" s="28">
        <v>38711.45</v>
      </c>
      <c r="K23" s="28">
        <v>53844.05</v>
      </c>
      <c r="L23" s="28">
        <v>53748.41</v>
      </c>
      <c r="M23" s="28">
        <v>24533.83</v>
      </c>
      <c r="N23" s="28">
        <v>16251.11</v>
      </c>
      <c r="O23" s="28">
        <f t="shared" si="5"/>
        <v>497874.33</v>
      </c>
    </row>
    <row r="24" spans="1:15" ht="18.75" customHeight="1">
      <c r="A24" s="26" t="s">
        <v>35</v>
      </c>
      <c r="B24" s="28">
        <v>3784.24</v>
      </c>
      <c r="C24" s="28">
        <v>3784.24</v>
      </c>
      <c r="D24" s="28">
        <v>1892.12</v>
      </c>
      <c r="E24" s="28">
        <v>1892.12</v>
      </c>
      <c r="F24" s="28">
        <v>1892.12</v>
      </c>
      <c r="G24" s="28">
        <v>1892.12</v>
      </c>
      <c r="H24" s="28">
        <v>1892.12</v>
      </c>
      <c r="I24" s="28">
        <v>3784.24</v>
      </c>
      <c r="J24" s="28">
        <v>1892.12</v>
      </c>
      <c r="K24" s="28">
        <v>1892.12</v>
      </c>
      <c r="L24" s="28">
        <v>1892.12</v>
      </c>
      <c r="M24" s="28">
        <v>1892.12</v>
      </c>
      <c r="N24" s="28">
        <v>1892.12</v>
      </c>
      <c r="O24" s="28">
        <f t="shared" si="5"/>
        <v>30273.919999999987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1222.52</v>
      </c>
      <c r="C26" s="28">
        <v>887.78</v>
      </c>
      <c r="D26" s="28">
        <v>797.55</v>
      </c>
      <c r="E26" s="28">
        <v>238.68</v>
      </c>
      <c r="F26" s="28">
        <v>858.68</v>
      </c>
      <c r="G26" s="28">
        <v>1187.59</v>
      </c>
      <c r="H26" s="28">
        <v>221.22</v>
      </c>
      <c r="I26" s="28">
        <v>919.8</v>
      </c>
      <c r="J26" s="28">
        <v>797.55</v>
      </c>
      <c r="K26" s="28">
        <v>1027.5</v>
      </c>
      <c r="L26" s="28">
        <v>963.46</v>
      </c>
      <c r="M26" s="28">
        <v>532.67</v>
      </c>
      <c r="N26" s="28">
        <v>279.44</v>
      </c>
      <c r="O26" s="28">
        <f t="shared" si="5"/>
        <v>9934.440000000002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1066.7</v>
      </c>
      <c r="C27" s="28">
        <v>794.17</v>
      </c>
      <c r="D27" s="28">
        <v>696.56</v>
      </c>
      <c r="E27" s="28">
        <v>212.75</v>
      </c>
      <c r="F27" s="28">
        <v>700.94</v>
      </c>
      <c r="G27" s="28">
        <v>944.27</v>
      </c>
      <c r="H27" s="28">
        <v>174.86</v>
      </c>
      <c r="I27" s="28">
        <v>738.84</v>
      </c>
      <c r="J27" s="28">
        <v>696.56</v>
      </c>
      <c r="K27" s="28">
        <v>919.52</v>
      </c>
      <c r="L27" s="28">
        <v>805.82</v>
      </c>
      <c r="M27" s="28">
        <v>454.66</v>
      </c>
      <c r="N27" s="28">
        <v>238.99</v>
      </c>
      <c r="O27" s="28">
        <f t="shared" si="5"/>
        <v>8444.64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497.51</v>
      </c>
      <c r="C28" s="28">
        <v>370.41</v>
      </c>
      <c r="D28" s="28">
        <v>324.88</v>
      </c>
      <c r="E28" s="28">
        <v>99.23</v>
      </c>
      <c r="F28" s="28">
        <v>326.91</v>
      </c>
      <c r="G28" s="28">
        <v>440.42</v>
      </c>
      <c r="H28" s="28">
        <v>81.56</v>
      </c>
      <c r="I28" s="28">
        <v>342.55</v>
      </c>
      <c r="J28" s="28">
        <v>329.63</v>
      </c>
      <c r="K28" s="28">
        <v>424.1</v>
      </c>
      <c r="L28" s="28">
        <v>375.85</v>
      </c>
      <c r="M28" s="28">
        <v>212.73</v>
      </c>
      <c r="N28" s="28">
        <v>111.46</v>
      </c>
      <c r="O28" s="28">
        <f t="shared" si="5"/>
        <v>3937.2400000000002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57942.8</v>
      </c>
      <c r="C29" s="28">
        <v>22954.09</v>
      </c>
      <c r="D29" s="28">
        <v>16707.94</v>
      </c>
      <c r="E29" s="28">
        <v>8756.35</v>
      </c>
      <c r="F29" s="28">
        <v>26386.25</v>
      </c>
      <c r="G29" s="28">
        <v>41647.63</v>
      </c>
      <c r="H29" s="28">
        <v>23912.35</v>
      </c>
      <c r="I29" s="28">
        <v>40978.97</v>
      </c>
      <c r="J29" s="28">
        <v>25804.27</v>
      </c>
      <c r="K29" s="28">
        <v>40794.4</v>
      </c>
      <c r="L29" s="28">
        <v>40636.64</v>
      </c>
      <c r="M29" s="28">
        <v>28929.3</v>
      </c>
      <c r="N29" s="28">
        <v>8492.24</v>
      </c>
      <c r="O29" s="28">
        <f t="shared" si="5"/>
        <v>383943.23000000004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35083.04</v>
      </c>
      <c r="L30" s="28">
        <v>31822.72</v>
      </c>
      <c r="M30" s="28">
        <v>0</v>
      </c>
      <c r="N30" s="28">
        <v>0</v>
      </c>
      <c r="O30" s="28">
        <f>SUM(B30:N30)</f>
        <v>66905.76000000001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-44858</v>
      </c>
      <c r="C32" s="28">
        <f aca="true" t="shared" si="7" ref="C32:O32">+C33+C35+C48+C49+C50+C55-C56</f>
        <v>-45852.4</v>
      </c>
      <c r="D32" s="28">
        <f t="shared" si="7"/>
        <v>-25014</v>
      </c>
      <c r="E32" s="28">
        <f t="shared" si="7"/>
        <v>-9367.6</v>
      </c>
      <c r="F32" s="28">
        <f t="shared" si="7"/>
        <v>-28490</v>
      </c>
      <c r="G32" s="28">
        <f t="shared" si="7"/>
        <v>-88338.79000000001</v>
      </c>
      <c r="H32" s="28">
        <f t="shared" si="7"/>
        <v>-7990.4</v>
      </c>
      <c r="I32" s="28">
        <f t="shared" si="7"/>
        <v>-62053.2</v>
      </c>
      <c r="J32" s="28">
        <f t="shared" si="7"/>
        <v>-36322</v>
      </c>
      <c r="K32" s="28">
        <f t="shared" si="7"/>
        <v>-23500.4</v>
      </c>
      <c r="L32" s="28">
        <f t="shared" si="7"/>
        <v>-16033.6</v>
      </c>
      <c r="M32" s="28">
        <f t="shared" si="7"/>
        <v>-60224.5</v>
      </c>
      <c r="N32" s="28">
        <f t="shared" si="7"/>
        <v>-30603.78</v>
      </c>
      <c r="O32" s="28">
        <f t="shared" si="7"/>
        <v>-478648.6699999998</v>
      </c>
    </row>
    <row r="33" spans="1:15" ht="18.75" customHeight="1">
      <c r="A33" s="26" t="s">
        <v>38</v>
      </c>
      <c r="B33" s="29">
        <f>+B34</f>
        <v>-44660</v>
      </c>
      <c r="C33" s="29">
        <f>+C34</f>
        <v>-43872.4</v>
      </c>
      <c r="D33" s="29">
        <f aca="true" t="shared" si="8" ref="D33:O33">+D34</f>
        <v>-24816</v>
      </c>
      <c r="E33" s="29">
        <f t="shared" si="8"/>
        <v>-9367.6</v>
      </c>
      <c r="F33" s="29">
        <f t="shared" si="8"/>
        <v>-28292</v>
      </c>
      <c r="G33" s="29">
        <f t="shared" si="8"/>
        <v>-56456.4</v>
      </c>
      <c r="H33" s="29">
        <f t="shared" si="8"/>
        <v>-7990.4</v>
      </c>
      <c r="I33" s="29">
        <f t="shared" si="8"/>
        <v>-62053.2</v>
      </c>
      <c r="J33" s="29">
        <f t="shared" si="8"/>
        <v>-36322</v>
      </c>
      <c r="K33" s="29">
        <f t="shared" si="8"/>
        <v>-23500.4</v>
      </c>
      <c r="L33" s="29">
        <f t="shared" si="8"/>
        <v>-16033.6</v>
      </c>
      <c r="M33" s="29">
        <f t="shared" si="8"/>
        <v>-24098.8</v>
      </c>
      <c r="N33" s="29">
        <f t="shared" si="8"/>
        <v>-16134.8</v>
      </c>
      <c r="O33" s="29">
        <f t="shared" si="8"/>
        <v>-393597.6</v>
      </c>
    </row>
    <row r="34" spans="1:26" ht="18.75" customHeight="1">
      <c r="A34" s="27" t="s">
        <v>39</v>
      </c>
      <c r="B34" s="16">
        <f>ROUND((-B9)*$G$3,2)</f>
        <v>-44660</v>
      </c>
      <c r="C34" s="16">
        <f aca="true" t="shared" si="9" ref="C34:N34">ROUND((-C9)*$G$3,2)</f>
        <v>-43872.4</v>
      </c>
      <c r="D34" s="16">
        <f t="shared" si="9"/>
        <v>-24816</v>
      </c>
      <c r="E34" s="16">
        <f t="shared" si="9"/>
        <v>-9367.6</v>
      </c>
      <c r="F34" s="16">
        <f t="shared" si="9"/>
        <v>-28292</v>
      </c>
      <c r="G34" s="16">
        <f t="shared" si="9"/>
        <v>-56456.4</v>
      </c>
      <c r="H34" s="16">
        <f t="shared" si="9"/>
        <v>-7990.4</v>
      </c>
      <c r="I34" s="16">
        <f t="shared" si="9"/>
        <v>-62053.2</v>
      </c>
      <c r="J34" s="16">
        <f t="shared" si="9"/>
        <v>-36322</v>
      </c>
      <c r="K34" s="16">
        <f t="shared" si="9"/>
        <v>-23500.4</v>
      </c>
      <c r="L34" s="16">
        <f t="shared" si="9"/>
        <v>-16033.6</v>
      </c>
      <c r="M34" s="16">
        <f t="shared" si="9"/>
        <v>-24098.8</v>
      </c>
      <c r="N34" s="16">
        <f t="shared" si="9"/>
        <v>-16134.8</v>
      </c>
      <c r="O34" s="30">
        <f aca="true" t="shared" si="10" ref="O34:O56">SUM(B34:N34)</f>
        <v>-393597.6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-198</v>
      </c>
      <c r="C35" s="29">
        <f aca="true" t="shared" si="11" ref="C35:O35">SUM(C36:C46)</f>
        <v>-1980</v>
      </c>
      <c r="D35" s="29">
        <f t="shared" si="11"/>
        <v>-198</v>
      </c>
      <c r="E35" s="29">
        <f t="shared" si="11"/>
        <v>0</v>
      </c>
      <c r="F35" s="29">
        <f t="shared" si="11"/>
        <v>-198</v>
      </c>
      <c r="G35" s="29">
        <f t="shared" si="11"/>
        <v>-31882.39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-36125.7</v>
      </c>
      <c r="N35" s="29">
        <f t="shared" si="11"/>
        <v>-14468.98</v>
      </c>
      <c r="O35" s="29">
        <f t="shared" si="11"/>
        <v>-85051.06999999983</v>
      </c>
    </row>
    <row r="36" spans="1:26" ht="18.75" customHeight="1">
      <c r="A36" s="27" t="s">
        <v>41</v>
      </c>
      <c r="B36" s="31">
        <v>-198</v>
      </c>
      <c r="C36" s="31">
        <v>-1980</v>
      </c>
      <c r="D36" s="31">
        <v>-198</v>
      </c>
      <c r="E36" s="31">
        <v>0</v>
      </c>
      <c r="F36" s="31">
        <v>-198</v>
      </c>
      <c r="G36" s="31">
        <v>-12082.39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-36125.7</v>
      </c>
      <c r="N36" s="31">
        <v>-14468.98</v>
      </c>
      <c r="O36" s="31">
        <f t="shared" si="10"/>
        <v>-65251.06999999999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-19800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-19800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1260000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1089000</v>
      </c>
      <c r="L41" s="31">
        <v>990000</v>
      </c>
      <c r="M41" s="31">
        <v>0</v>
      </c>
      <c r="N41" s="31">
        <v>0</v>
      </c>
      <c r="O41" s="31">
        <f t="shared" si="10"/>
        <v>3339000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-1260000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-3339000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1435654.24</v>
      </c>
      <c r="C54" s="34">
        <f aca="true" t="shared" si="13" ref="C54:N54">+C20+C32</f>
        <v>1011636.2300000001</v>
      </c>
      <c r="D54" s="34">
        <f t="shared" si="13"/>
        <v>920454.12</v>
      </c>
      <c r="E54" s="34">
        <f t="shared" si="13"/>
        <v>277862.01</v>
      </c>
      <c r="F54" s="34">
        <f t="shared" si="13"/>
        <v>998322.49</v>
      </c>
      <c r="G54" s="34">
        <f t="shared" si="13"/>
        <v>1335753.3800000001</v>
      </c>
      <c r="H54" s="34">
        <f t="shared" si="13"/>
        <v>272586.57999999996</v>
      </c>
      <c r="I54" s="34">
        <f t="shared" si="13"/>
        <v>1050359.3</v>
      </c>
      <c r="J54" s="34">
        <f t="shared" si="13"/>
        <v>917663.29</v>
      </c>
      <c r="K54" s="34">
        <f t="shared" si="13"/>
        <v>1215302.5400000003</v>
      </c>
      <c r="L54" s="34">
        <f t="shared" si="13"/>
        <v>1148078.03</v>
      </c>
      <c r="M54" s="34">
        <f t="shared" si="13"/>
        <v>589863.89</v>
      </c>
      <c r="N54" s="34">
        <f t="shared" si="13"/>
        <v>302116.26</v>
      </c>
      <c r="O54" s="34">
        <f>SUM(B54:N54)</f>
        <v>11475652.360000001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1435654.2400000002</v>
      </c>
      <c r="C60" s="42">
        <f t="shared" si="14"/>
        <v>1011636.22</v>
      </c>
      <c r="D60" s="42">
        <f t="shared" si="14"/>
        <v>920454.11</v>
      </c>
      <c r="E60" s="42">
        <f t="shared" si="14"/>
        <v>277862</v>
      </c>
      <c r="F60" s="42">
        <f t="shared" si="14"/>
        <v>998322.49</v>
      </c>
      <c r="G60" s="42">
        <f t="shared" si="14"/>
        <v>1335753.37</v>
      </c>
      <c r="H60" s="42">
        <f t="shared" si="14"/>
        <v>272586.58</v>
      </c>
      <c r="I60" s="42">
        <f t="shared" si="14"/>
        <v>1050359.3</v>
      </c>
      <c r="J60" s="42">
        <f t="shared" si="14"/>
        <v>917663.29</v>
      </c>
      <c r="K60" s="42">
        <f t="shared" si="14"/>
        <v>1215302.54</v>
      </c>
      <c r="L60" s="42">
        <f t="shared" si="14"/>
        <v>1148078.03</v>
      </c>
      <c r="M60" s="42">
        <f t="shared" si="14"/>
        <v>589863.9</v>
      </c>
      <c r="N60" s="42">
        <f t="shared" si="14"/>
        <v>302116.26</v>
      </c>
      <c r="O60" s="34">
        <f t="shared" si="14"/>
        <v>11475652.33</v>
      </c>
      <c r="Q60"/>
    </row>
    <row r="61" spans="1:18" ht="18.75" customHeight="1">
      <c r="A61" s="26" t="s">
        <v>54</v>
      </c>
      <c r="B61" s="42">
        <v>1180777.62</v>
      </c>
      <c r="C61" s="42">
        <v>724918.4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1905696.02</v>
      </c>
      <c r="P61"/>
      <c r="Q61"/>
      <c r="R61" s="41"/>
    </row>
    <row r="62" spans="1:16" ht="18.75" customHeight="1">
      <c r="A62" s="26" t="s">
        <v>55</v>
      </c>
      <c r="B62" s="42">
        <v>254876.62</v>
      </c>
      <c r="C62" s="42">
        <v>286717.82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541594.44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920454.11</v>
      </c>
      <c r="E63" s="43">
        <v>0</v>
      </c>
      <c r="F63" s="43">
        <v>0</v>
      </c>
      <c r="G63" s="43">
        <v>0</v>
      </c>
      <c r="H63" s="42">
        <v>272586.58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1193040.69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277862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277862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998322.49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998322.49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1335753.37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1335753.37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1050359.3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1050359.3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917663.29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917663.29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1215302.54</v>
      </c>
      <c r="L69" s="29">
        <v>1148078.03</v>
      </c>
      <c r="M69" s="43">
        <v>0</v>
      </c>
      <c r="N69" s="43">
        <v>0</v>
      </c>
      <c r="O69" s="34">
        <f t="shared" si="15"/>
        <v>2363380.5700000003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589863.9</v>
      </c>
      <c r="N70" s="43">
        <v>0</v>
      </c>
      <c r="O70" s="34">
        <f t="shared" si="15"/>
        <v>589863.9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302116.26</v>
      </c>
      <c r="O71" s="46">
        <f t="shared" si="15"/>
        <v>302116.26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2024-02-23T11:03:13Z</dcterms:modified>
  <cp:category/>
  <cp:version/>
  <cp:contentType/>
  <cp:contentStatus/>
</cp:coreProperties>
</file>