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<sst xmlns="http://schemas.openxmlformats.org/spreadsheetml/2006/main" count="89" uniqueCount="86">
  <si>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</si>
  <si>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</si>
  <si>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</si>
  <si>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</si>
  <si>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</si>
  <si>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</si>
  <si>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</si>
  <si>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</si>
  <si>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</si>
  <si>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</si>
  <si>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</si>
  <si>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</si>
  <si>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</si>
  <si>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</si>
  <si>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</si>
  <si>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</si>
  <si>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</si>
  <si>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</si>
  <si>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</si>
  <si>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</si>
  <si>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</si>
  <si>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</si>
  <si>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</si>
  <si>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</si>
  <si>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</si>
  <si>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</si>
  <si>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</si>
  <si>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</si>
  <si>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</si>
  <si>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</si>
  <si>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</si>
  <si>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</si>
  <si>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</si>
  <si>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</si>
  <si>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</si>
  <si>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</si>
  <si>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</si>
  <si>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</si>
  <si>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</si>
  <si>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</si>
  <si>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</si>
  <si>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</si>
  <si>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</si>
  <si>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</si>
  <si>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</si>
  <si>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</si>
  <si>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</si>
  <si>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</si>
  <si>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</si>
  <si>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</si>
  <si>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</si>
  <si>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</si>
  <si>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</si>
  <si>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</si>
  <si>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</si>
  <si>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</si>
  <si>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</si>
  <si>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</si>
  <si>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</si>
  <si>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</si>
  <si>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</si>
  <si>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</si>
  <si>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</si>
  <si>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</si>
  <si>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</si>
  <si>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</si>
  <si>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</si>
  <si>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</si>
  <si>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</si>
  <si>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</si>
  <si>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</si>
  <si>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</si>
  <si>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</si>
  <si>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</si>
  <si>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</si>
  <si>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</si>
  <si>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</si>
  <si>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</si>
  <si>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</si>
  <si>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</si>
  <si>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</si>
  <si>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</si>
  <si>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</si>
  <si>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</si>
  <si>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10/02/24 - VENCIMENTO 20/02/24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</si>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</sst>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253370</v>
      </c>
      <c r="C7" s="9">
        <f t="shared" si="0"/>
        <v>163566</v>
      </c>
      <c r="D7" s="9">
        <f t="shared" si="0"/>
        <v>165937</v>
      </c>
      <c r="E7" s="9">
        <f t="shared" si="0"/>
        <v>43986</v>
      </c>
      <c r="F7" s="9">
        <f t="shared" si="0"/>
        <v>150773</v>
      </c>
      <c r="G7" s="9">
        <f t="shared" si="0"/>
        <v>219832</v>
      </c>
      <c r="H7" s="9">
        <f t="shared" si="0"/>
        <v>28128</v>
      </c>
      <c r="I7" s="9">
        <f t="shared" si="0"/>
        <v>178968</v>
      </c>
      <c r="J7" s="9">
        <f t="shared" si="0"/>
        <v>134235</v>
      </c>
      <c r="K7" s="9">
        <f t="shared" si="0"/>
        <v>212201</v>
      </c>
      <c r="L7" s="9">
        <f t="shared" si="0"/>
        <v>156824</v>
      </c>
      <c r="M7" s="9">
        <f t="shared" si="0"/>
        <v>75369</v>
      </c>
      <c r="N7" s="9">
        <f t="shared" si="0"/>
        <v>47951</v>
      </c>
      <c r="O7" s="9">
        <f t="shared" si="0"/>
        <v>1831140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9222</v>
      </c>
      <c r="C8" s="11">
        <f t="shared" si="1"/>
        <v>8727</v>
      </c>
      <c r="D8" s="11">
        <f t="shared" si="1"/>
        <v>5406</v>
      </c>
      <c r="E8" s="11">
        <f t="shared" si="1"/>
        <v>1639</v>
      </c>
      <c r="F8" s="11">
        <f t="shared" si="1"/>
        <v>6454</v>
      </c>
      <c r="G8" s="11">
        <f t="shared" si="1"/>
        <v>10827</v>
      </c>
      <c r="H8" s="11">
        <f t="shared" si="1"/>
        <v>1456</v>
      </c>
      <c r="I8" s="11">
        <f t="shared" si="1"/>
        <v>11688</v>
      </c>
      <c r="J8" s="11">
        <f t="shared" si="1"/>
        <v>6460</v>
      </c>
      <c r="K8" s="11">
        <f t="shared" si="1"/>
        <v>4764</v>
      </c>
      <c r="L8" s="11">
        <f t="shared" si="1"/>
        <v>3203</v>
      </c>
      <c r="M8" s="11">
        <f t="shared" si="1"/>
        <v>3942</v>
      </c>
      <c r="N8" s="11">
        <f t="shared" si="1"/>
        <v>2569</v>
      </c>
      <c r="O8" s="11">
        <f t="shared" si="1"/>
        <v>76357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9222</v>
      </c>
      <c r="C9" s="11">
        <v>8727</v>
      </c>
      <c r="D9" s="11">
        <v>5406</v>
      </c>
      <c r="E9" s="11">
        <v>1639</v>
      </c>
      <c r="F9" s="11">
        <v>6454</v>
      </c>
      <c r="G9" s="11">
        <v>10827</v>
      </c>
      <c r="H9" s="11">
        <v>1456</v>
      </c>
      <c r="I9" s="11">
        <v>11688</v>
      </c>
      <c r="J9" s="11">
        <v>6460</v>
      </c>
      <c r="K9" s="11">
        <v>4764</v>
      </c>
      <c r="L9" s="11">
        <v>3200</v>
      </c>
      <c r="M9" s="11">
        <v>3942</v>
      </c>
      <c r="N9" s="11">
        <v>2540</v>
      </c>
      <c r="O9" s="11">
        <f>SUM(B9:N9)</f>
        <v>76325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</v>
      </c>
      <c r="M10" s="13">
        <v>0</v>
      </c>
      <c r="N10" s="13">
        <v>29</v>
      </c>
      <c r="O10" s="11">
        <f>SUM(B10:N10)</f>
        <v>32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244148</v>
      </c>
      <c r="C11" s="13">
        <v>154839</v>
      </c>
      <c r="D11" s="13">
        <v>160531</v>
      </c>
      <c r="E11" s="13">
        <v>42347</v>
      </c>
      <c r="F11" s="13">
        <v>144319</v>
      </c>
      <c r="G11" s="13">
        <v>209005</v>
      </c>
      <c r="H11" s="13">
        <v>26672</v>
      </c>
      <c r="I11" s="13">
        <v>167280</v>
      </c>
      <c r="J11" s="13">
        <v>127775</v>
      </c>
      <c r="K11" s="13">
        <v>207437</v>
      </c>
      <c r="L11" s="13">
        <v>153621</v>
      </c>
      <c r="M11" s="13">
        <v>71427</v>
      </c>
      <c r="N11" s="13">
        <v>45382</v>
      </c>
      <c r="O11" s="11">
        <f>SUM(B11:N11)</f>
        <v>1754783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20502</v>
      </c>
      <c r="C12" s="13">
        <v>16762</v>
      </c>
      <c r="D12" s="13">
        <v>14563</v>
      </c>
      <c r="E12" s="13">
        <v>5133</v>
      </c>
      <c r="F12" s="13">
        <v>15632</v>
      </c>
      <c r="G12" s="13">
        <v>24637</v>
      </c>
      <c r="H12" s="13">
        <v>3315</v>
      </c>
      <c r="I12" s="13">
        <v>19347</v>
      </c>
      <c r="J12" s="13">
        <v>12519</v>
      </c>
      <c r="K12" s="13">
        <v>16540</v>
      </c>
      <c r="L12" s="13">
        <v>11344</v>
      </c>
      <c r="M12" s="13">
        <v>4665</v>
      </c>
      <c r="N12" s="13">
        <v>2220</v>
      </c>
      <c r="O12" s="11">
        <f>SUM(B12:N12)</f>
        <v>167179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223646</v>
      </c>
      <c r="C13" s="15">
        <f t="shared" si="2"/>
        <v>138077</v>
      </c>
      <c r="D13" s="15">
        <f t="shared" si="2"/>
        <v>145968</v>
      </c>
      <c r="E13" s="15">
        <f t="shared" si="2"/>
        <v>37214</v>
      </c>
      <c r="F13" s="15">
        <f t="shared" si="2"/>
        <v>128687</v>
      </c>
      <c r="G13" s="15">
        <f t="shared" si="2"/>
        <v>184368</v>
      </c>
      <c r="H13" s="15">
        <f t="shared" si="2"/>
        <v>23357</v>
      </c>
      <c r="I13" s="15">
        <f t="shared" si="2"/>
        <v>147933</v>
      </c>
      <c r="J13" s="15">
        <f t="shared" si="2"/>
        <v>115256</v>
      </c>
      <c r="K13" s="15">
        <f t="shared" si="2"/>
        <v>190897</v>
      </c>
      <c r="L13" s="15">
        <f t="shared" si="2"/>
        <v>142277</v>
      </c>
      <c r="M13" s="15">
        <f t="shared" si="2"/>
        <v>66762</v>
      </c>
      <c r="N13" s="15">
        <f t="shared" si="2"/>
        <v>43162</v>
      </c>
      <c r="O13" s="11">
        <f>SUM(B13:N13)</f>
        <v>1587604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1.435810517704493</v>
      </c>
      <c r="C18" s="19">
        <v>1.579139675545893</v>
      </c>
      <c r="D18" s="19">
        <v>1.727909294784823</v>
      </c>
      <c r="E18" s="19">
        <v>1.054899146261125</v>
      </c>
      <c r="F18" s="19">
        <v>1.565556801616972</v>
      </c>
      <c r="G18" s="19">
        <v>1.745882136416265</v>
      </c>
      <c r="H18" s="19">
        <v>1.784009879161464</v>
      </c>
      <c r="I18" s="19">
        <v>1.366548408779371</v>
      </c>
      <c r="J18" s="19">
        <v>1.575590212497745</v>
      </c>
      <c r="K18" s="19">
        <v>1.430298224359212</v>
      </c>
      <c r="L18" s="19">
        <v>1.507722714596887</v>
      </c>
      <c r="M18" s="19">
        <v>1.456647311598485</v>
      </c>
      <c r="N18" s="19">
        <v>1.324773929709587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1182870.01</v>
      </c>
      <c r="C20" s="24">
        <f aca="true" t="shared" si="3" ref="C20:O20">SUM(C21:C31)</f>
        <v>846819.2000000001</v>
      </c>
      <c r="D20" s="24">
        <f t="shared" si="3"/>
        <v>811890.66</v>
      </c>
      <c r="E20" s="24">
        <f t="shared" si="3"/>
        <v>231348.25</v>
      </c>
      <c r="F20" s="24">
        <f t="shared" si="3"/>
        <v>790080.36</v>
      </c>
      <c r="G20" s="24">
        <f t="shared" si="3"/>
        <v>1065263.25</v>
      </c>
      <c r="H20" s="24">
        <f t="shared" si="3"/>
        <v>204169.97999999998</v>
      </c>
      <c r="I20" s="24">
        <f t="shared" si="3"/>
        <v>819125.1499999999</v>
      </c>
      <c r="J20" s="24">
        <f t="shared" si="3"/>
        <v>697625.59</v>
      </c>
      <c r="K20" s="24">
        <f t="shared" si="3"/>
        <v>992202.1300000001</v>
      </c>
      <c r="L20" s="24">
        <f t="shared" si="3"/>
        <v>885637.2299999999</v>
      </c>
      <c r="M20" s="24">
        <f t="shared" si="3"/>
        <v>465476.9799999999</v>
      </c>
      <c r="N20" s="24">
        <f t="shared" si="3"/>
        <v>238610.05999999997</v>
      </c>
      <c r="O20" s="24">
        <f t="shared" si="3"/>
        <v>9231118.85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747948.24</v>
      </c>
      <c r="C21" s="28">
        <f aca="true" t="shared" si="4" ref="C21:N21">ROUND((C15+C16)*C7,2)</f>
        <v>498810.87</v>
      </c>
      <c r="D21" s="28">
        <f t="shared" si="4"/>
        <v>443798.51</v>
      </c>
      <c r="E21" s="28">
        <f t="shared" si="4"/>
        <v>200972.03</v>
      </c>
      <c r="F21" s="28">
        <f t="shared" si="4"/>
        <v>467381.22</v>
      </c>
      <c r="G21" s="28">
        <f t="shared" si="4"/>
        <v>560703.5</v>
      </c>
      <c r="H21" s="28">
        <f t="shared" si="4"/>
        <v>96327.15</v>
      </c>
      <c r="I21" s="28">
        <f t="shared" si="4"/>
        <v>541933</v>
      </c>
      <c r="J21" s="28">
        <f t="shared" si="4"/>
        <v>408839.54</v>
      </c>
      <c r="K21" s="28">
        <f t="shared" si="4"/>
        <v>610905.46</v>
      </c>
      <c r="L21" s="28">
        <f t="shared" si="4"/>
        <v>514069.07</v>
      </c>
      <c r="M21" s="28">
        <f t="shared" si="4"/>
        <v>285083.24</v>
      </c>
      <c r="N21" s="28">
        <f t="shared" si="4"/>
        <v>163834.18</v>
      </c>
      <c r="O21" s="28">
        <f aca="true" t="shared" si="5" ref="O21:O29">SUM(B21:N21)</f>
        <v>5540606.01</v>
      </c>
    </row>
    <row r="22" spans="1:23" ht="18.75" customHeight="1">
      <c r="A22" s="26" t="s">
        <v>33</v>
      </c>
      <c r="B22" s="28">
        <f>IF(B18&lt;&gt;0,ROUND((B18-1)*B21,2),0)</f>
        <v>325963.71</v>
      </c>
      <c r="C22" s="28">
        <f aca="true" t="shared" si="6" ref="C22:N22">IF(C18&lt;&gt;0,ROUND((C18-1)*C21,2),0)</f>
        <v>288881.17</v>
      </c>
      <c r="D22" s="28">
        <f t="shared" si="6"/>
        <v>323045.06</v>
      </c>
      <c r="E22" s="28">
        <f t="shared" si="6"/>
        <v>11033.19</v>
      </c>
      <c r="F22" s="28">
        <f t="shared" si="6"/>
        <v>264330.63</v>
      </c>
      <c r="G22" s="28">
        <f t="shared" si="6"/>
        <v>418218.72</v>
      </c>
      <c r="H22" s="28">
        <f t="shared" si="6"/>
        <v>75521.44</v>
      </c>
      <c r="I22" s="28">
        <f t="shared" si="6"/>
        <v>198644.68</v>
      </c>
      <c r="J22" s="28">
        <f t="shared" si="6"/>
        <v>235324.04</v>
      </c>
      <c r="K22" s="28">
        <f t="shared" si="6"/>
        <v>262871.53</v>
      </c>
      <c r="L22" s="28">
        <f t="shared" si="6"/>
        <v>261004.54</v>
      </c>
      <c r="M22" s="28">
        <f t="shared" si="6"/>
        <v>130182.5</v>
      </c>
      <c r="N22" s="28">
        <f t="shared" si="6"/>
        <v>53209.07</v>
      </c>
      <c r="O22" s="28">
        <f t="shared" si="5"/>
        <v>2848230.28</v>
      </c>
      <c r="W22" s="51"/>
    </row>
    <row r="23" spans="1:15" ht="18.75" customHeight="1">
      <c r="A23" s="26" t="s">
        <v>34</v>
      </c>
      <c r="B23" s="28">
        <v>44290.02</v>
      </c>
      <c r="C23" s="28">
        <v>30217.12</v>
      </c>
      <c r="D23" s="28">
        <v>24453.39</v>
      </c>
      <c r="E23" s="28">
        <v>8108.97</v>
      </c>
      <c r="F23" s="28">
        <v>28127.93</v>
      </c>
      <c r="G23" s="28">
        <v>40164.96</v>
      </c>
      <c r="H23" s="28">
        <v>6039.28</v>
      </c>
      <c r="I23" s="28">
        <v>31751.05</v>
      </c>
      <c r="J23" s="28">
        <v>23918.59</v>
      </c>
      <c r="K23" s="28">
        <v>37067.77</v>
      </c>
      <c r="L23" s="28">
        <v>34132.5</v>
      </c>
      <c r="M23" s="28">
        <v>18186.85</v>
      </c>
      <c r="N23" s="28">
        <v>10546.76</v>
      </c>
      <c r="O23" s="28">
        <f t="shared" si="5"/>
        <v>337005.18999999994</v>
      </c>
    </row>
    <row r="24" spans="1:15" ht="18.75" customHeight="1">
      <c r="A24" s="26" t="s">
        <v>35</v>
      </c>
      <c r="B24" s="28">
        <v>3784.24</v>
      </c>
      <c r="C24" s="28">
        <v>3784.24</v>
      </c>
      <c r="D24" s="28">
        <v>1892.12</v>
      </c>
      <c r="E24" s="28">
        <v>1892.12</v>
      </c>
      <c r="F24" s="28">
        <v>1892.12</v>
      </c>
      <c r="G24" s="28">
        <v>1892.12</v>
      </c>
      <c r="H24" s="28">
        <v>1892.12</v>
      </c>
      <c r="I24" s="28">
        <v>3784.24</v>
      </c>
      <c r="J24" s="28">
        <v>1892.12</v>
      </c>
      <c r="K24" s="28">
        <v>1892.12</v>
      </c>
      <c r="L24" s="28">
        <v>1892.12</v>
      </c>
      <c r="M24" s="28">
        <v>1892.12</v>
      </c>
      <c r="N24" s="28">
        <v>1892.12</v>
      </c>
      <c r="O24" s="28">
        <f t="shared" si="5"/>
        <v>30273.919999999987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1376.79</v>
      </c>
      <c r="C26" s="28">
        <v>1007.13</v>
      </c>
      <c r="D26" s="28">
        <v>972.2</v>
      </c>
      <c r="E26" s="28">
        <v>273.61</v>
      </c>
      <c r="F26" s="28">
        <v>934.36</v>
      </c>
      <c r="G26" s="28">
        <v>1251.63</v>
      </c>
      <c r="H26" s="28">
        <v>221.22</v>
      </c>
      <c r="I26" s="28">
        <v>951.82</v>
      </c>
      <c r="J26" s="28">
        <v>820.84</v>
      </c>
      <c r="K26" s="28">
        <v>1164.31</v>
      </c>
      <c r="L26" s="28">
        <v>1033.32</v>
      </c>
      <c r="M26" s="28">
        <v>535.58</v>
      </c>
      <c r="N26" s="28">
        <v>285.24</v>
      </c>
      <c r="O26" s="28">
        <f t="shared" si="5"/>
        <v>10828.05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1066.7</v>
      </c>
      <c r="C27" s="28">
        <v>794.17</v>
      </c>
      <c r="D27" s="28">
        <v>696.56</v>
      </c>
      <c r="E27" s="28">
        <v>212.75</v>
      </c>
      <c r="F27" s="28">
        <v>700.94</v>
      </c>
      <c r="G27" s="28">
        <v>944.27</v>
      </c>
      <c r="H27" s="28">
        <v>174.86</v>
      </c>
      <c r="I27" s="28">
        <v>738.84</v>
      </c>
      <c r="J27" s="28">
        <v>696.56</v>
      </c>
      <c r="K27" s="28">
        <v>919.52</v>
      </c>
      <c r="L27" s="28">
        <v>805.82</v>
      </c>
      <c r="M27" s="28">
        <v>454.66</v>
      </c>
      <c r="N27" s="28">
        <v>238.99</v>
      </c>
      <c r="O27" s="28">
        <f t="shared" si="5"/>
        <v>8444.64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497.51</v>
      </c>
      <c r="C28" s="28">
        <v>370.41</v>
      </c>
      <c r="D28" s="28">
        <v>324.88</v>
      </c>
      <c r="E28" s="28">
        <v>99.23</v>
      </c>
      <c r="F28" s="28">
        <v>326.91</v>
      </c>
      <c r="G28" s="28">
        <v>440.42</v>
      </c>
      <c r="H28" s="28">
        <v>81.56</v>
      </c>
      <c r="I28" s="28">
        <v>342.55</v>
      </c>
      <c r="J28" s="28">
        <v>329.63</v>
      </c>
      <c r="K28" s="28">
        <v>424.1</v>
      </c>
      <c r="L28" s="28">
        <v>375.85</v>
      </c>
      <c r="M28" s="28">
        <v>212.73</v>
      </c>
      <c r="N28" s="28">
        <v>111.46</v>
      </c>
      <c r="O28" s="28">
        <f t="shared" si="5"/>
        <v>3937.2400000000002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57942.8</v>
      </c>
      <c r="C29" s="28">
        <v>22954.09</v>
      </c>
      <c r="D29" s="28">
        <v>16707.94</v>
      </c>
      <c r="E29" s="28">
        <v>8756.35</v>
      </c>
      <c r="F29" s="28">
        <v>26386.25</v>
      </c>
      <c r="G29" s="28">
        <v>41647.63</v>
      </c>
      <c r="H29" s="28">
        <v>23912.35</v>
      </c>
      <c r="I29" s="28">
        <v>40978.97</v>
      </c>
      <c r="J29" s="28">
        <v>25804.27</v>
      </c>
      <c r="K29" s="28">
        <v>40794.4</v>
      </c>
      <c r="L29" s="28">
        <v>40636.64</v>
      </c>
      <c r="M29" s="28">
        <v>28929.3</v>
      </c>
      <c r="N29" s="28">
        <v>8492.24</v>
      </c>
      <c r="O29" s="28">
        <f t="shared" si="5"/>
        <v>383943.23000000004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36162.92</v>
      </c>
      <c r="L30" s="28">
        <v>31687.37</v>
      </c>
      <c r="M30" s="28">
        <v>0</v>
      </c>
      <c r="N30" s="28">
        <v>0</v>
      </c>
      <c r="O30" s="28">
        <f>SUM(B30:N30)</f>
        <v>67850.29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-895576.8</v>
      </c>
      <c r="C32" s="28">
        <f aca="true" t="shared" si="7" ref="C32:O32">+C33+C35+C48+C49+C50+C55-C56</f>
        <v>-38398.8</v>
      </c>
      <c r="D32" s="28">
        <f t="shared" si="7"/>
        <v>-23786.4</v>
      </c>
      <c r="E32" s="28">
        <f t="shared" si="7"/>
        <v>-7211.6</v>
      </c>
      <c r="F32" s="28">
        <f t="shared" si="7"/>
        <v>-28397.6</v>
      </c>
      <c r="G32" s="28">
        <f t="shared" si="7"/>
        <v>-47638.8</v>
      </c>
      <c r="H32" s="28">
        <f t="shared" si="7"/>
        <v>-6406.4</v>
      </c>
      <c r="I32" s="28">
        <f t="shared" si="7"/>
        <v>-51427.2</v>
      </c>
      <c r="J32" s="28">
        <f t="shared" si="7"/>
        <v>-28424</v>
      </c>
      <c r="K32" s="28">
        <f t="shared" si="7"/>
        <v>-740961.6</v>
      </c>
      <c r="L32" s="28">
        <f t="shared" si="7"/>
        <v>-680080</v>
      </c>
      <c r="M32" s="28">
        <f t="shared" si="7"/>
        <v>-17344.8</v>
      </c>
      <c r="N32" s="28">
        <f t="shared" si="7"/>
        <v>-11176</v>
      </c>
      <c r="O32" s="28">
        <f t="shared" si="7"/>
        <v>-2576830</v>
      </c>
    </row>
    <row r="33" spans="1:15" ht="18.75" customHeight="1">
      <c r="A33" s="26" t="s">
        <v>38</v>
      </c>
      <c r="B33" s="29">
        <f>+B34</f>
        <v>-40576.8</v>
      </c>
      <c r="C33" s="29">
        <f>+C34</f>
        <v>-38398.8</v>
      </c>
      <c r="D33" s="29">
        <f aca="true" t="shared" si="8" ref="D33:O33">+D34</f>
        <v>-23786.4</v>
      </c>
      <c r="E33" s="29">
        <f t="shared" si="8"/>
        <v>-7211.6</v>
      </c>
      <c r="F33" s="29">
        <f t="shared" si="8"/>
        <v>-28397.6</v>
      </c>
      <c r="G33" s="29">
        <f t="shared" si="8"/>
        <v>-47638.8</v>
      </c>
      <c r="H33" s="29">
        <f t="shared" si="8"/>
        <v>-6406.4</v>
      </c>
      <c r="I33" s="29">
        <f t="shared" si="8"/>
        <v>-51427.2</v>
      </c>
      <c r="J33" s="29">
        <f t="shared" si="8"/>
        <v>-28424</v>
      </c>
      <c r="K33" s="29">
        <f t="shared" si="8"/>
        <v>-20961.6</v>
      </c>
      <c r="L33" s="29">
        <f t="shared" si="8"/>
        <v>-14080</v>
      </c>
      <c r="M33" s="29">
        <f t="shared" si="8"/>
        <v>-17344.8</v>
      </c>
      <c r="N33" s="29">
        <f t="shared" si="8"/>
        <v>-11176</v>
      </c>
      <c r="O33" s="29">
        <f t="shared" si="8"/>
        <v>-335829.99999999994</v>
      </c>
    </row>
    <row r="34" spans="1:26" ht="18.75" customHeight="1">
      <c r="A34" s="27" t="s">
        <v>39</v>
      </c>
      <c r="B34" s="16">
        <f>ROUND((-B9)*$G$3,2)</f>
        <v>-40576.8</v>
      </c>
      <c r="C34" s="16">
        <f aca="true" t="shared" si="9" ref="C34:N34">ROUND((-C9)*$G$3,2)</f>
        <v>-38398.8</v>
      </c>
      <c r="D34" s="16">
        <f t="shared" si="9"/>
        <v>-23786.4</v>
      </c>
      <c r="E34" s="16">
        <f t="shared" si="9"/>
        <v>-7211.6</v>
      </c>
      <c r="F34" s="16">
        <f t="shared" si="9"/>
        <v>-28397.6</v>
      </c>
      <c r="G34" s="16">
        <f t="shared" si="9"/>
        <v>-47638.8</v>
      </c>
      <c r="H34" s="16">
        <f t="shared" si="9"/>
        <v>-6406.4</v>
      </c>
      <c r="I34" s="16">
        <f t="shared" si="9"/>
        <v>-51427.2</v>
      </c>
      <c r="J34" s="16">
        <f t="shared" si="9"/>
        <v>-28424</v>
      </c>
      <c r="K34" s="16">
        <f t="shared" si="9"/>
        <v>-20961.6</v>
      </c>
      <c r="L34" s="16">
        <f t="shared" si="9"/>
        <v>-14080</v>
      </c>
      <c r="M34" s="16">
        <f t="shared" si="9"/>
        <v>-17344.8</v>
      </c>
      <c r="N34" s="16">
        <f t="shared" si="9"/>
        <v>-11176</v>
      </c>
      <c r="O34" s="30">
        <f aca="true" t="shared" si="10" ref="O34:O56">SUM(B34:N34)</f>
        <v>-335829.99999999994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-855000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-720000</v>
      </c>
      <c r="L35" s="29">
        <f t="shared" si="11"/>
        <v>-666000</v>
      </c>
      <c r="M35" s="29">
        <f t="shared" si="11"/>
        <v>0</v>
      </c>
      <c r="N35" s="29">
        <f t="shared" si="11"/>
        <v>0</v>
      </c>
      <c r="O35" s="29">
        <f t="shared" si="11"/>
        <v>-2241000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-855000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-720000</v>
      </c>
      <c r="L42" s="31">
        <v>-666000</v>
      </c>
      <c r="M42" s="31">
        <v>0</v>
      </c>
      <c r="N42" s="31">
        <v>0</v>
      </c>
      <c r="O42" s="31">
        <f t="shared" si="10"/>
        <v>-2241000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287293.20999999996</v>
      </c>
      <c r="C54" s="34">
        <f aca="true" t="shared" si="13" ref="C54:N54">+C20+C32</f>
        <v>808420.4</v>
      </c>
      <c r="D54" s="34">
        <f t="shared" si="13"/>
        <v>788104.26</v>
      </c>
      <c r="E54" s="34">
        <f t="shared" si="13"/>
        <v>224136.65</v>
      </c>
      <c r="F54" s="34">
        <f t="shared" si="13"/>
        <v>761682.76</v>
      </c>
      <c r="G54" s="34">
        <f t="shared" si="13"/>
        <v>1017624.45</v>
      </c>
      <c r="H54" s="34">
        <f t="shared" si="13"/>
        <v>197763.58</v>
      </c>
      <c r="I54" s="34">
        <f t="shared" si="13"/>
        <v>767697.95</v>
      </c>
      <c r="J54" s="34">
        <f t="shared" si="13"/>
        <v>669201.59</v>
      </c>
      <c r="K54" s="34">
        <f t="shared" si="13"/>
        <v>251240.53000000014</v>
      </c>
      <c r="L54" s="34">
        <f t="shared" si="13"/>
        <v>205557.22999999986</v>
      </c>
      <c r="M54" s="34">
        <f t="shared" si="13"/>
        <v>448132.17999999993</v>
      </c>
      <c r="N54" s="34">
        <f t="shared" si="13"/>
        <v>227434.05999999997</v>
      </c>
      <c r="O54" s="34">
        <f>SUM(B54:N54)</f>
        <v>6654288.85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287293.21</v>
      </c>
      <c r="C60" s="42">
        <f t="shared" si="14"/>
        <v>808420.4</v>
      </c>
      <c r="D60" s="42">
        <f t="shared" si="14"/>
        <v>788104.25</v>
      </c>
      <c r="E60" s="42">
        <f t="shared" si="14"/>
        <v>224136.66</v>
      </c>
      <c r="F60" s="42">
        <f t="shared" si="14"/>
        <v>761682.76</v>
      </c>
      <c r="G60" s="42">
        <f t="shared" si="14"/>
        <v>1017624.45</v>
      </c>
      <c r="H60" s="42">
        <f t="shared" si="14"/>
        <v>197763.58</v>
      </c>
      <c r="I60" s="42">
        <f t="shared" si="14"/>
        <v>767697.95</v>
      </c>
      <c r="J60" s="42">
        <f t="shared" si="14"/>
        <v>669201.59</v>
      </c>
      <c r="K60" s="42">
        <f t="shared" si="14"/>
        <v>251240.53</v>
      </c>
      <c r="L60" s="42">
        <f t="shared" si="14"/>
        <v>205557.24</v>
      </c>
      <c r="M60" s="42">
        <f t="shared" si="14"/>
        <v>448132.18</v>
      </c>
      <c r="N60" s="42">
        <f t="shared" si="14"/>
        <v>227434.06</v>
      </c>
      <c r="O60" s="34">
        <f t="shared" si="14"/>
        <v>6654288.86</v>
      </c>
      <c r="Q60"/>
    </row>
    <row r="61" spans="1:18" ht="18.75" customHeight="1">
      <c r="A61" s="26" t="s">
        <v>54</v>
      </c>
      <c r="B61" s="42">
        <v>244863.38</v>
      </c>
      <c r="C61" s="42">
        <v>580635.17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825498.55</v>
      </c>
      <c r="P61"/>
      <c r="Q61"/>
      <c r="R61" s="41"/>
    </row>
    <row r="62" spans="1:16" ht="18.75" customHeight="1">
      <c r="A62" s="26" t="s">
        <v>55</v>
      </c>
      <c r="B62" s="42">
        <v>42429.83</v>
      </c>
      <c r="C62" s="42">
        <v>227785.23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270215.06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788104.25</v>
      </c>
      <c r="E63" s="43">
        <v>0</v>
      </c>
      <c r="F63" s="43">
        <v>0</v>
      </c>
      <c r="G63" s="43">
        <v>0</v>
      </c>
      <c r="H63" s="42">
        <v>197763.58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985867.83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224136.66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224136.66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761682.76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761682.76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1017624.45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1017624.45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767697.95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767697.95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669201.59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669201.59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251240.53</v>
      </c>
      <c r="L69" s="29">
        <v>205557.24</v>
      </c>
      <c r="M69" s="43">
        <v>0</v>
      </c>
      <c r="N69" s="43">
        <v>0</v>
      </c>
      <c r="O69" s="34">
        <f t="shared" si="15"/>
        <v>456797.77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448132.18</v>
      </c>
      <c r="N70" s="43">
        <v>0</v>
      </c>
      <c r="O70" s="34">
        <f t="shared" si="15"/>
        <v>448132.18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227434.06</v>
      </c>
      <c r="O71" s="46">
        <f t="shared" si="15"/>
        <v>227434.06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2024-02-20T13:12:33Z</dcterms:modified>
  <cp:category/>
  <cp:version/>
  <cp:contentType/>
  <cp:contentStatus/>
</cp:coreProperties>
</file>