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<sst xmlns="http://schemas.openxmlformats.org/spreadsheetml/2006/main" count="89" uniqueCount="86">
  <si>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</si>
  <si>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</si>
  <si>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</si>
  <si>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</si>
  <si>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</si>
  <si>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</si>
  <si>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</si>
  <si>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</si>
  <si>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</si>
  <si>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</si>
  <si>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</si>
  <si>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</si>
  <si>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</si>
  <si>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</si>
  <si>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</si>
  <si>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</si>
  <si>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</si>
  <si>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</si>
  <si>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</si>
  <si>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</si>
  <si>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</si>
  <si>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</si>
  <si>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</si>
  <si>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</si>
  <si>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</si>
  <si>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</si>
  <si>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</si>
  <si>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</si>
  <si>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</si>
  <si>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</si>
  <si>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</si>
  <si>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</si>
  <si>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</si>
  <si>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</si>
  <si>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</si>
  <si>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</si>
  <si>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</si>
  <si>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</si>
  <si>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</si>
  <si>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</si>
  <si>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</si>
  <si>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</si>
  <si>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</si>
  <si>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</si>
  <si>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</si>
  <si>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</si>
  <si>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</si>
  <si>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</si>
  <si>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</si>
  <si>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</si>
  <si>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</si>
  <si>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</si>
  <si>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</si>
  <si>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</si>
  <si>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</si>
  <si>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</si>
  <si>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</si>
  <si>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</si>
  <si>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</si>
  <si>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</si>
  <si>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</si>
  <si>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</si>
  <si>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</si>
  <si>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</si>
  <si>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</si>
  <si>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</si>
  <si>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</si>
  <si>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</si>
  <si>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</si>
  <si>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</si>
  <si>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</si>
  <si>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</si>
  <si>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</si>
  <si>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</si>
  <si>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</si>
  <si>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</si>
  <si>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</si>
  <si>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</si>
  <si>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</si>
  <si>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</si>
  <si>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</si>
  <si>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</si>
  <si>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</si>
  <si>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</si>
  <si>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09/02/24 - VENCIMENTO 20/02/24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</si>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</sst>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381742</v>
      </c>
      <c r="C7" s="9">
        <f t="shared" si="0"/>
        <v>255067</v>
      </c>
      <c r="D7" s="9">
        <f t="shared" si="0"/>
        <v>237858</v>
      </c>
      <c r="E7" s="9">
        <f t="shared" si="0"/>
        <v>63896</v>
      </c>
      <c r="F7" s="9">
        <f t="shared" si="0"/>
        <v>242754</v>
      </c>
      <c r="G7" s="9">
        <f t="shared" si="0"/>
        <v>366775</v>
      </c>
      <c r="H7" s="9">
        <f t="shared" si="0"/>
        <v>47849</v>
      </c>
      <c r="I7" s="9">
        <f t="shared" si="0"/>
        <v>295684</v>
      </c>
      <c r="J7" s="9">
        <f t="shared" si="0"/>
        <v>215050</v>
      </c>
      <c r="K7" s="9">
        <f t="shared" si="0"/>
        <v>325644</v>
      </c>
      <c r="L7" s="9">
        <f t="shared" si="0"/>
        <v>247795</v>
      </c>
      <c r="M7" s="9">
        <f t="shared" si="0"/>
        <v>131528</v>
      </c>
      <c r="N7" s="9">
        <f t="shared" si="0"/>
        <v>82691</v>
      </c>
      <c r="O7" s="9">
        <f t="shared" si="0"/>
        <v>2894333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10786</v>
      </c>
      <c r="C8" s="11">
        <f t="shared" si="1"/>
        <v>10471</v>
      </c>
      <c r="D8" s="11">
        <f t="shared" si="1"/>
        <v>6130</v>
      </c>
      <c r="E8" s="11">
        <f t="shared" si="1"/>
        <v>2008</v>
      </c>
      <c r="F8" s="11">
        <f t="shared" si="1"/>
        <v>7760</v>
      </c>
      <c r="G8" s="11">
        <f t="shared" si="1"/>
        <v>13476</v>
      </c>
      <c r="H8" s="11">
        <f t="shared" si="1"/>
        <v>1767</v>
      </c>
      <c r="I8" s="11">
        <f t="shared" si="1"/>
        <v>15360</v>
      </c>
      <c r="J8" s="11">
        <f t="shared" si="1"/>
        <v>8355</v>
      </c>
      <c r="K8" s="11">
        <f t="shared" si="1"/>
        <v>5683</v>
      </c>
      <c r="L8" s="11">
        <f t="shared" si="1"/>
        <v>3820</v>
      </c>
      <c r="M8" s="11">
        <f t="shared" si="1"/>
        <v>5632</v>
      </c>
      <c r="N8" s="11">
        <f t="shared" si="1"/>
        <v>3606</v>
      </c>
      <c r="O8" s="11">
        <f t="shared" si="1"/>
        <v>94854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10786</v>
      </c>
      <c r="C9" s="11">
        <v>10471</v>
      </c>
      <c r="D9" s="11">
        <v>6130</v>
      </c>
      <c r="E9" s="11">
        <v>2008</v>
      </c>
      <c r="F9" s="11">
        <v>7760</v>
      </c>
      <c r="G9" s="11">
        <v>13476</v>
      </c>
      <c r="H9" s="11">
        <v>1767</v>
      </c>
      <c r="I9" s="11">
        <v>15360</v>
      </c>
      <c r="J9" s="11">
        <v>8355</v>
      </c>
      <c r="K9" s="11">
        <v>5683</v>
      </c>
      <c r="L9" s="11">
        <v>3815</v>
      </c>
      <c r="M9" s="11">
        <v>5632</v>
      </c>
      <c r="N9" s="11">
        <v>3590</v>
      </c>
      <c r="O9" s="11">
        <f>SUM(B9:N9)</f>
        <v>94833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5</v>
      </c>
      <c r="M10" s="13">
        <v>0</v>
      </c>
      <c r="N10" s="13">
        <v>16</v>
      </c>
      <c r="O10" s="11">
        <f>SUM(B10:N10)</f>
        <v>21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370956</v>
      </c>
      <c r="C11" s="13">
        <v>244596</v>
      </c>
      <c r="D11" s="13">
        <v>231728</v>
      </c>
      <c r="E11" s="13">
        <v>61888</v>
      </c>
      <c r="F11" s="13">
        <v>234994</v>
      </c>
      <c r="G11" s="13">
        <v>353299</v>
      </c>
      <c r="H11" s="13">
        <v>46082</v>
      </c>
      <c r="I11" s="13">
        <v>280324</v>
      </c>
      <c r="J11" s="13">
        <v>206695</v>
      </c>
      <c r="K11" s="13">
        <v>319961</v>
      </c>
      <c r="L11" s="13">
        <v>243975</v>
      </c>
      <c r="M11" s="13">
        <v>125896</v>
      </c>
      <c r="N11" s="13">
        <v>79085</v>
      </c>
      <c r="O11" s="11">
        <f>SUM(B11:N11)</f>
        <v>2799479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29136</v>
      </c>
      <c r="C12" s="13">
        <v>24324</v>
      </c>
      <c r="D12" s="13">
        <v>19735</v>
      </c>
      <c r="E12" s="13">
        <v>7642</v>
      </c>
      <c r="F12" s="13">
        <v>23940</v>
      </c>
      <c r="G12" s="13">
        <v>37097</v>
      </c>
      <c r="H12" s="13">
        <v>5152</v>
      </c>
      <c r="I12" s="13">
        <v>29047</v>
      </c>
      <c r="J12" s="13">
        <v>19590</v>
      </c>
      <c r="K12" s="13">
        <v>23691</v>
      </c>
      <c r="L12" s="13">
        <v>18028</v>
      </c>
      <c r="M12" s="13">
        <v>6999</v>
      </c>
      <c r="N12" s="13">
        <v>3819</v>
      </c>
      <c r="O12" s="11">
        <f>SUM(B12:N12)</f>
        <v>248200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341820</v>
      </c>
      <c r="C13" s="15">
        <f t="shared" si="2"/>
        <v>220272</v>
      </c>
      <c r="D13" s="15">
        <f t="shared" si="2"/>
        <v>211993</v>
      </c>
      <c r="E13" s="15">
        <f t="shared" si="2"/>
        <v>54246</v>
      </c>
      <c r="F13" s="15">
        <f t="shared" si="2"/>
        <v>211054</v>
      </c>
      <c r="G13" s="15">
        <f t="shared" si="2"/>
        <v>316202</v>
      </c>
      <c r="H13" s="15">
        <f t="shared" si="2"/>
        <v>40930</v>
      </c>
      <c r="I13" s="15">
        <f t="shared" si="2"/>
        <v>251277</v>
      </c>
      <c r="J13" s="15">
        <f t="shared" si="2"/>
        <v>187105</v>
      </c>
      <c r="K13" s="15">
        <f t="shared" si="2"/>
        <v>296270</v>
      </c>
      <c r="L13" s="15">
        <f t="shared" si="2"/>
        <v>225947</v>
      </c>
      <c r="M13" s="15">
        <f t="shared" si="2"/>
        <v>118897</v>
      </c>
      <c r="N13" s="15">
        <f t="shared" si="2"/>
        <v>75266</v>
      </c>
      <c r="O13" s="11">
        <f>SUM(B13:N13)</f>
        <v>2551279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1.438987985704415</v>
      </c>
      <c r="C18" s="19">
        <v>1.557554661533358</v>
      </c>
      <c r="D18" s="19">
        <v>1.675783122405325</v>
      </c>
      <c r="E18" s="19">
        <v>1.034854810325037</v>
      </c>
      <c r="F18" s="19">
        <v>1.564078290030628</v>
      </c>
      <c r="G18" s="19">
        <v>1.744225665190359</v>
      </c>
      <c r="H18" s="19">
        <v>1.888730514687873</v>
      </c>
      <c r="I18" s="19">
        <v>1.356916321228491</v>
      </c>
      <c r="J18" s="19">
        <v>1.620244137959186</v>
      </c>
      <c r="K18" s="19">
        <v>1.398204011578304</v>
      </c>
      <c r="L18" s="19">
        <v>1.509065634978468</v>
      </c>
      <c r="M18" s="19">
        <v>1.460807282680472</v>
      </c>
      <c r="N18" s="19">
        <v>1.311165985608867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1750397.0699999998</v>
      </c>
      <c r="C20" s="24">
        <f aca="true" t="shared" si="3" ref="C20:O20">SUM(C21:C31)</f>
        <v>1282740.63</v>
      </c>
      <c r="D20" s="24">
        <f t="shared" si="3"/>
        <v>1117955.76</v>
      </c>
      <c r="E20" s="24">
        <f t="shared" si="3"/>
        <v>324753.95999999996</v>
      </c>
      <c r="F20" s="24">
        <f t="shared" si="3"/>
        <v>1249075.13</v>
      </c>
      <c r="G20" s="24">
        <f t="shared" si="3"/>
        <v>1740582.73</v>
      </c>
      <c r="H20" s="24">
        <f t="shared" si="3"/>
        <v>343987.86999999994</v>
      </c>
      <c r="I20" s="24">
        <f t="shared" si="3"/>
        <v>1305802.53</v>
      </c>
      <c r="J20" s="24">
        <f t="shared" si="3"/>
        <v>1128175.53</v>
      </c>
      <c r="K20" s="24">
        <f t="shared" si="3"/>
        <v>1445537.93</v>
      </c>
      <c r="L20" s="24">
        <f t="shared" si="3"/>
        <v>1354868.8400000003</v>
      </c>
      <c r="M20" s="24">
        <f t="shared" si="3"/>
        <v>782981.27</v>
      </c>
      <c r="N20" s="24">
        <f t="shared" si="3"/>
        <v>397206.29000000004</v>
      </c>
      <c r="O20" s="24">
        <f t="shared" si="3"/>
        <v>14224065.54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1126902.38</v>
      </c>
      <c r="C21" s="28">
        <f aca="true" t="shared" si="4" ref="C21:N21">ROUND((C15+C16)*C7,2)</f>
        <v>777852.32</v>
      </c>
      <c r="D21" s="28">
        <f t="shared" si="4"/>
        <v>636151.22</v>
      </c>
      <c r="E21" s="28">
        <f t="shared" si="4"/>
        <v>291940.82</v>
      </c>
      <c r="F21" s="28">
        <f t="shared" si="4"/>
        <v>752513.12</v>
      </c>
      <c r="G21" s="28">
        <f t="shared" si="4"/>
        <v>935496.32</v>
      </c>
      <c r="H21" s="28">
        <f t="shared" si="4"/>
        <v>163863.69</v>
      </c>
      <c r="I21" s="28">
        <f t="shared" si="4"/>
        <v>895360.72</v>
      </c>
      <c r="J21" s="28">
        <f t="shared" si="4"/>
        <v>654977.79</v>
      </c>
      <c r="K21" s="28">
        <f t="shared" si="4"/>
        <v>937496.51</v>
      </c>
      <c r="L21" s="28">
        <f t="shared" si="4"/>
        <v>812272.01</v>
      </c>
      <c r="M21" s="28">
        <f t="shared" si="4"/>
        <v>497504.66</v>
      </c>
      <c r="N21" s="28">
        <f t="shared" si="4"/>
        <v>282530.34</v>
      </c>
      <c r="O21" s="28">
        <f aca="true" t="shared" si="5" ref="O21:O29">SUM(B21:N21)</f>
        <v>8764861.899999999</v>
      </c>
    </row>
    <row r="22" spans="1:23" ht="18.75" customHeight="1">
      <c r="A22" s="26" t="s">
        <v>33</v>
      </c>
      <c r="B22" s="28">
        <f>IF(B18&lt;&gt;0,ROUND((B18-1)*B21,2),0)</f>
        <v>494696.61</v>
      </c>
      <c r="C22" s="28">
        <f aca="true" t="shared" si="6" ref="C22:N22">IF(C18&lt;&gt;0,ROUND((C18-1)*C21,2),0)</f>
        <v>433695.19</v>
      </c>
      <c r="D22" s="28">
        <f t="shared" si="6"/>
        <v>429900.26</v>
      </c>
      <c r="E22" s="28">
        <f t="shared" si="6"/>
        <v>10175.54</v>
      </c>
      <c r="F22" s="28">
        <f t="shared" si="6"/>
        <v>424476.31</v>
      </c>
      <c r="G22" s="28">
        <f t="shared" si="6"/>
        <v>696220.37</v>
      </c>
      <c r="H22" s="28">
        <f t="shared" si="6"/>
        <v>145630.66</v>
      </c>
      <c r="I22" s="28">
        <f t="shared" si="6"/>
        <v>319568.85</v>
      </c>
      <c r="J22" s="28">
        <f t="shared" si="6"/>
        <v>406246.13</v>
      </c>
      <c r="K22" s="28">
        <f t="shared" si="6"/>
        <v>373314.87</v>
      </c>
      <c r="L22" s="28">
        <f t="shared" si="6"/>
        <v>413499.77</v>
      </c>
      <c r="M22" s="28">
        <f t="shared" si="6"/>
        <v>229253.77</v>
      </c>
      <c r="N22" s="28">
        <f t="shared" si="6"/>
        <v>87913.83</v>
      </c>
      <c r="O22" s="28">
        <f t="shared" si="5"/>
        <v>4464592.16</v>
      </c>
      <c r="W22" s="51"/>
    </row>
    <row r="23" spans="1:15" ht="18.75" customHeight="1">
      <c r="A23" s="26" t="s">
        <v>34</v>
      </c>
      <c r="B23" s="28">
        <v>64310.5</v>
      </c>
      <c r="C23" s="28">
        <v>42399.51</v>
      </c>
      <c r="D23" s="28">
        <v>31505.6</v>
      </c>
      <c r="E23" s="28">
        <v>11453.02</v>
      </c>
      <c r="F23" s="28">
        <v>41914.98</v>
      </c>
      <c r="G23" s="28">
        <v>62742.36</v>
      </c>
      <c r="H23" s="28">
        <v>8205.59</v>
      </c>
      <c r="I23" s="28">
        <v>44134.75</v>
      </c>
      <c r="J23" s="28">
        <v>37451.85</v>
      </c>
      <c r="K23" s="28">
        <v>54363.14</v>
      </c>
      <c r="L23" s="28">
        <v>52735.97</v>
      </c>
      <c r="M23" s="28">
        <v>24201.36</v>
      </c>
      <c r="N23" s="28">
        <v>15753.73</v>
      </c>
      <c r="O23" s="28">
        <f t="shared" si="5"/>
        <v>491172.36</v>
      </c>
    </row>
    <row r="24" spans="1:15" ht="18.75" customHeight="1">
      <c r="A24" s="26" t="s">
        <v>35</v>
      </c>
      <c r="B24" s="28">
        <v>3784.24</v>
      </c>
      <c r="C24" s="28">
        <v>3784.24</v>
      </c>
      <c r="D24" s="28">
        <v>1892.12</v>
      </c>
      <c r="E24" s="28">
        <v>1892.12</v>
      </c>
      <c r="F24" s="28">
        <v>1892.12</v>
      </c>
      <c r="G24" s="28">
        <v>1892.12</v>
      </c>
      <c r="H24" s="28">
        <v>1892.12</v>
      </c>
      <c r="I24" s="28">
        <v>3784.24</v>
      </c>
      <c r="J24" s="28">
        <v>1892.12</v>
      </c>
      <c r="K24" s="28">
        <v>1892.12</v>
      </c>
      <c r="L24" s="28">
        <v>1892.12</v>
      </c>
      <c r="M24" s="28">
        <v>1892.12</v>
      </c>
      <c r="N24" s="28">
        <v>1892.12</v>
      </c>
      <c r="O24" s="28">
        <f t="shared" si="5"/>
        <v>30273.919999999987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1196.33</v>
      </c>
      <c r="C26" s="28">
        <v>890.7</v>
      </c>
      <c r="D26" s="28">
        <v>777.18</v>
      </c>
      <c r="E26" s="28">
        <v>224.13</v>
      </c>
      <c r="F26" s="28">
        <v>864.5</v>
      </c>
      <c r="G26" s="28">
        <v>1199.24</v>
      </c>
      <c r="H26" s="28">
        <v>227.04</v>
      </c>
      <c r="I26" s="28">
        <v>893.61</v>
      </c>
      <c r="J26" s="28">
        <v>777.18</v>
      </c>
      <c r="K26" s="28">
        <v>992.57</v>
      </c>
      <c r="L26" s="28">
        <v>928.54</v>
      </c>
      <c r="M26" s="28">
        <v>532.67</v>
      </c>
      <c r="N26" s="28">
        <v>273.58</v>
      </c>
      <c r="O26" s="28">
        <f t="shared" si="5"/>
        <v>9777.27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1066.7</v>
      </c>
      <c r="C27" s="28">
        <v>794.17</v>
      </c>
      <c r="D27" s="28">
        <v>696.56</v>
      </c>
      <c r="E27" s="28">
        <v>212.75</v>
      </c>
      <c r="F27" s="28">
        <v>700.94</v>
      </c>
      <c r="G27" s="28">
        <v>944.27</v>
      </c>
      <c r="H27" s="28">
        <v>174.86</v>
      </c>
      <c r="I27" s="28">
        <v>738.84</v>
      </c>
      <c r="J27" s="28">
        <v>696.56</v>
      </c>
      <c r="K27" s="28">
        <v>919.52</v>
      </c>
      <c r="L27" s="28">
        <v>805.82</v>
      </c>
      <c r="M27" s="28">
        <v>454.66</v>
      </c>
      <c r="N27" s="28">
        <v>238.99</v>
      </c>
      <c r="O27" s="28">
        <f t="shared" si="5"/>
        <v>8444.64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497.51</v>
      </c>
      <c r="C28" s="28">
        <v>370.41</v>
      </c>
      <c r="D28" s="28">
        <v>324.88</v>
      </c>
      <c r="E28" s="28">
        <v>99.23</v>
      </c>
      <c r="F28" s="28">
        <v>326.91</v>
      </c>
      <c r="G28" s="28">
        <v>440.42</v>
      </c>
      <c r="H28" s="28">
        <v>81.56</v>
      </c>
      <c r="I28" s="28">
        <v>342.55</v>
      </c>
      <c r="J28" s="28">
        <v>329.63</v>
      </c>
      <c r="K28" s="28">
        <v>424.1</v>
      </c>
      <c r="L28" s="28">
        <v>375.85</v>
      </c>
      <c r="M28" s="28">
        <v>212.73</v>
      </c>
      <c r="N28" s="28">
        <v>111.46</v>
      </c>
      <c r="O28" s="28">
        <f t="shared" si="5"/>
        <v>3937.2400000000002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57942.8</v>
      </c>
      <c r="C29" s="28">
        <v>22954.09</v>
      </c>
      <c r="D29" s="28">
        <v>16707.94</v>
      </c>
      <c r="E29" s="28">
        <v>8756.35</v>
      </c>
      <c r="F29" s="28">
        <v>26386.25</v>
      </c>
      <c r="G29" s="28">
        <v>41647.63</v>
      </c>
      <c r="H29" s="28">
        <v>23912.35</v>
      </c>
      <c r="I29" s="28">
        <v>40978.97</v>
      </c>
      <c r="J29" s="28">
        <v>25804.27</v>
      </c>
      <c r="K29" s="28">
        <v>40794.4</v>
      </c>
      <c r="L29" s="28">
        <v>40636.64</v>
      </c>
      <c r="M29" s="28">
        <v>28929.3</v>
      </c>
      <c r="N29" s="28">
        <v>8492.24</v>
      </c>
      <c r="O29" s="28">
        <f t="shared" si="5"/>
        <v>383943.23000000004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35340.7</v>
      </c>
      <c r="L30" s="28">
        <v>31722.12</v>
      </c>
      <c r="M30" s="28">
        <v>0</v>
      </c>
      <c r="N30" s="28">
        <v>0</v>
      </c>
      <c r="O30" s="28">
        <f>SUM(B30:N30)</f>
        <v>67062.81999999999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1248541.6</v>
      </c>
      <c r="C32" s="28">
        <f aca="true" t="shared" si="7" ref="C32:O32">+C33+C35+C48+C49+C50+C55-C56</f>
        <v>-46072.4</v>
      </c>
      <c r="D32" s="28">
        <f t="shared" si="7"/>
        <v>-27764</v>
      </c>
      <c r="E32" s="28">
        <f t="shared" si="7"/>
        <v>-8835.2</v>
      </c>
      <c r="F32" s="28">
        <f t="shared" si="7"/>
        <v>-34144</v>
      </c>
      <c r="G32" s="28">
        <f t="shared" si="7"/>
        <v>-83498.51000000001</v>
      </c>
      <c r="H32" s="28">
        <f t="shared" si="7"/>
        <v>-7774.8</v>
      </c>
      <c r="I32" s="28">
        <f t="shared" si="7"/>
        <v>-67584</v>
      </c>
      <c r="J32" s="28">
        <f t="shared" si="7"/>
        <v>-36762</v>
      </c>
      <c r="K32" s="28">
        <f t="shared" si="7"/>
        <v>1099994.8</v>
      </c>
      <c r="L32" s="28">
        <f t="shared" si="7"/>
        <v>1018214</v>
      </c>
      <c r="M32" s="28">
        <f t="shared" si="7"/>
        <v>-37200.58</v>
      </c>
      <c r="N32" s="28">
        <f t="shared" si="7"/>
        <v>-25989.370000000003</v>
      </c>
      <c r="O32" s="28">
        <f t="shared" si="7"/>
        <v>2991125.54</v>
      </c>
    </row>
    <row r="33" spans="1:15" ht="18.75" customHeight="1">
      <c r="A33" s="26" t="s">
        <v>38</v>
      </c>
      <c r="B33" s="29">
        <f>+B34</f>
        <v>-47458.4</v>
      </c>
      <c r="C33" s="29">
        <f>+C34</f>
        <v>-46072.4</v>
      </c>
      <c r="D33" s="29">
        <f aca="true" t="shared" si="8" ref="D33:O33">+D34</f>
        <v>-26972</v>
      </c>
      <c r="E33" s="29">
        <f t="shared" si="8"/>
        <v>-8835.2</v>
      </c>
      <c r="F33" s="29">
        <f t="shared" si="8"/>
        <v>-34144</v>
      </c>
      <c r="G33" s="29">
        <f t="shared" si="8"/>
        <v>-59294.4</v>
      </c>
      <c r="H33" s="29">
        <f t="shared" si="8"/>
        <v>-7774.8</v>
      </c>
      <c r="I33" s="29">
        <f t="shared" si="8"/>
        <v>-67584</v>
      </c>
      <c r="J33" s="29">
        <f t="shared" si="8"/>
        <v>-36762</v>
      </c>
      <c r="K33" s="29">
        <f t="shared" si="8"/>
        <v>-25005.2</v>
      </c>
      <c r="L33" s="29">
        <f t="shared" si="8"/>
        <v>-16786</v>
      </c>
      <c r="M33" s="29">
        <f t="shared" si="8"/>
        <v>-24780.8</v>
      </c>
      <c r="N33" s="29">
        <f t="shared" si="8"/>
        <v>-15796</v>
      </c>
      <c r="O33" s="29">
        <f t="shared" si="8"/>
        <v>-417265.19999999995</v>
      </c>
    </row>
    <row r="34" spans="1:26" ht="18.75" customHeight="1">
      <c r="A34" s="27" t="s">
        <v>39</v>
      </c>
      <c r="B34" s="16">
        <f>ROUND((-B9)*$G$3,2)</f>
        <v>-47458.4</v>
      </c>
      <c r="C34" s="16">
        <f aca="true" t="shared" si="9" ref="C34:N34">ROUND((-C9)*$G$3,2)</f>
        <v>-46072.4</v>
      </c>
      <c r="D34" s="16">
        <f t="shared" si="9"/>
        <v>-26972</v>
      </c>
      <c r="E34" s="16">
        <f t="shared" si="9"/>
        <v>-8835.2</v>
      </c>
      <c r="F34" s="16">
        <f t="shared" si="9"/>
        <v>-34144</v>
      </c>
      <c r="G34" s="16">
        <f t="shared" si="9"/>
        <v>-59294.4</v>
      </c>
      <c r="H34" s="16">
        <f t="shared" si="9"/>
        <v>-7774.8</v>
      </c>
      <c r="I34" s="16">
        <f t="shared" si="9"/>
        <v>-67584</v>
      </c>
      <c r="J34" s="16">
        <f t="shared" si="9"/>
        <v>-36762</v>
      </c>
      <c r="K34" s="16">
        <f t="shared" si="9"/>
        <v>-25005.2</v>
      </c>
      <c r="L34" s="16">
        <f t="shared" si="9"/>
        <v>-16786</v>
      </c>
      <c r="M34" s="16">
        <f t="shared" si="9"/>
        <v>-24780.8</v>
      </c>
      <c r="N34" s="16">
        <f t="shared" si="9"/>
        <v>-15796</v>
      </c>
      <c r="O34" s="30">
        <f aca="true" t="shared" si="10" ref="O34:O56">SUM(B34:N34)</f>
        <v>-417265.19999999995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1296000</v>
      </c>
      <c r="C35" s="29">
        <f aca="true" t="shared" si="11" ref="C35:O35">SUM(C36:C46)</f>
        <v>0</v>
      </c>
      <c r="D35" s="29">
        <f t="shared" si="11"/>
        <v>-792</v>
      </c>
      <c r="E35" s="29">
        <f t="shared" si="11"/>
        <v>0</v>
      </c>
      <c r="F35" s="29">
        <f t="shared" si="11"/>
        <v>0</v>
      </c>
      <c r="G35" s="29">
        <f t="shared" si="11"/>
        <v>-24204.11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1125000</v>
      </c>
      <c r="L35" s="29">
        <f t="shared" si="11"/>
        <v>1035000</v>
      </c>
      <c r="M35" s="29">
        <f t="shared" si="11"/>
        <v>-12419.78</v>
      </c>
      <c r="N35" s="29">
        <f t="shared" si="11"/>
        <v>-10193.37</v>
      </c>
      <c r="O35" s="29">
        <f t="shared" si="11"/>
        <v>3408390.74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-792</v>
      </c>
      <c r="E36" s="31">
        <v>0</v>
      </c>
      <c r="F36" s="31">
        <v>0</v>
      </c>
      <c r="G36" s="31">
        <v>-24204.11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-12419.78</v>
      </c>
      <c r="N36" s="31">
        <v>-10193.37</v>
      </c>
      <c r="O36" s="31">
        <f t="shared" si="10"/>
        <v>-47609.26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2556000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2214000</v>
      </c>
      <c r="L41" s="31">
        <v>2025000</v>
      </c>
      <c r="M41" s="31">
        <v>0</v>
      </c>
      <c r="N41" s="31">
        <v>0</v>
      </c>
      <c r="O41" s="31">
        <f t="shared" si="10"/>
        <v>6795000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-1260000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-3339000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2998938.67</v>
      </c>
      <c r="C54" s="34">
        <f aca="true" t="shared" si="13" ref="C54:N54">+C20+C32</f>
        <v>1236668.23</v>
      </c>
      <c r="D54" s="34">
        <f t="shared" si="13"/>
        <v>1090191.76</v>
      </c>
      <c r="E54" s="34">
        <f t="shared" si="13"/>
        <v>315918.75999999995</v>
      </c>
      <c r="F54" s="34">
        <f t="shared" si="13"/>
        <v>1214931.13</v>
      </c>
      <c r="G54" s="34">
        <f t="shared" si="13"/>
        <v>1657084.22</v>
      </c>
      <c r="H54" s="34">
        <f t="shared" si="13"/>
        <v>336213.06999999995</v>
      </c>
      <c r="I54" s="34">
        <f t="shared" si="13"/>
        <v>1238218.53</v>
      </c>
      <c r="J54" s="34">
        <f t="shared" si="13"/>
        <v>1091413.53</v>
      </c>
      <c r="K54" s="34">
        <f t="shared" si="13"/>
        <v>2545532.73</v>
      </c>
      <c r="L54" s="34">
        <f t="shared" si="13"/>
        <v>2373082.8400000003</v>
      </c>
      <c r="M54" s="34">
        <f t="shared" si="13"/>
        <v>745780.6900000001</v>
      </c>
      <c r="N54" s="34">
        <f t="shared" si="13"/>
        <v>371216.92000000004</v>
      </c>
      <c r="O54" s="34">
        <f>SUM(B54:N54)</f>
        <v>17215191.080000002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2998938.67</v>
      </c>
      <c r="C60" s="42">
        <f t="shared" si="14"/>
        <v>1236668.23</v>
      </c>
      <c r="D60" s="42">
        <f t="shared" si="14"/>
        <v>1090191.76</v>
      </c>
      <c r="E60" s="42">
        <f t="shared" si="14"/>
        <v>315918.77</v>
      </c>
      <c r="F60" s="42">
        <f t="shared" si="14"/>
        <v>1214931.14</v>
      </c>
      <c r="G60" s="42">
        <f t="shared" si="14"/>
        <v>1657084.21</v>
      </c>
      <c r="H60" s="42">
        <f t="shared" si="14"/>
        <v>336213.06</v>
      </c>
      <c r="I60" s="42">
        <f t="shared" si="14"/>
        <v>1238218.53</v>
      </c>
      <c r="J60" s="42">
        <f t="shared" si="14"/>
        <v>1091413.53</v>
      </c>
      <c r="K60" s="42">
        <f t="shared" si="14"/>
        <v>2545532.73</v>
      </c>
      <c r="L60" s="42">
        <f t="shared" si="14"/>
        <v>2373082.84</v>
      </c>
      <c r="M60" s="42">
        <f t="shared" si="14"/>
        <v>745780.69</v>
      </c>
      <c r="N60" s="42">
        <f t="shared" si="14"/>
        <v>371216.92</v>
      </c>
      <c r="O60" s="34">
        <f t="shared" si="14"/>
        <v>17215191.080000002</v>
      </c>
      <c r="Q60"/>
    </row>
    <row r="61" spans="1:18" ht="18.75" customHeight="1">
      <c r="A61" s="26" t="s">
        <v>54</v>
      </c>
      <c r="B61" s="42">
        <v>2454854.43</v>
      </c>
      <c r="C61" s="42">
        <v>884691.13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3339545.56</v>
      </c>
      <c r="P61"/>
      <c r="Q61"/>
      <c r="R61" s="41"/>
    </row>
    <row r="62" spans="1:16" ht="18.75" customHeight="1">
      <c r="A62" s="26" t="s">
        <v>55</v>
      </c>
      <c r="B62" s="42">
        <v>544084.24</v>
      </c>
      <c r="C62" s="42">
        <v>351977.1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896061.34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1090191.76</v>
      </c>
      <c r="E63" s="43">
        <v>0</v>
      </c>
      <c r="F63" s="43">
        <v>0</v>
      </c>
      <c r="G63" s="43">
        <v>0</v>
      </c>
      <c r="H63" s="42">
        <v>336213.06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1426404.82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315918.77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315918.77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1214931.14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1214931.14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1657084.21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1657084.21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1238218.53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1238218.53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1091413.53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1091413.53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2545532.73</v>
      </c>
      <c r="L69" s="29">
        <v>2373082.84</v>
      </c>
      <c r="M69" s="43">
        <v>0</v>
      </c>
      <c r="N69" s="43">
        <v>0</v>
      </c>
      <c r="O69" s="34">
        <f t="shared" si="15"/>
        <v>4918615.57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745780.69</v>
      </c>
      <c r="N70" s="43">
        <v>0</v>
      </c>
      <c r="O70" s="34">
        <f t="shared" si="15"/>
        <v>745780.69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371216.92</v>
      </c>
      <c r="O71" s="46">
        <f t="shared" si="15"/>
        <v>371216.92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2024-02-20T13:03:27Z</dcterms:modified>
  <cp:category/>
  <cp:version/>
  <cp:contentType/>
  <cp:contentStatus/>
</cp:coreProperties>
</file>