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<sst xmlns="http://schemas.openxmlformats.org/spreadsheetml/2006/main" count="89" uniqueCount="86">
  <si>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</si>
  <si>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</si>
  <si>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</si>
  <si>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</si>
  <si>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</si>
  <si>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</si>
  <si>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</si>
  <si>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</si>
  <si>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</si>
  <si>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</si>
  <si>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</si>
  <si>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</si>
  <si>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</si>
  <si>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</si>
  <si>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</si>
  <si>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</si>
  <si>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</si>
  <si>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</si>
  <si>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</si>
  <si>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</si>
  <si>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</si>
  <si>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</si>
  <si>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</si>
  <si>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</si>
  <si>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</si>
  <si>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</si>
  <si>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</si>
  <si>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</si>
  <si>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</si>
  <si>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</si>
  <si>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</si>
  <si>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</si>
  <si>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</si>
  <si>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</si>
  <si>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</si>
  <si>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</si>
  <si>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</si>
  <si>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</si>
  <si>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</si>
  <si>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</si>
  <si>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</si>
  <si>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</si>
  <si>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</si>
  <si>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</si>
  <si>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</si>
  <si>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</si>
  <si>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</si>
  <si>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</si>
  <si>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</si>
  <si>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</si>
  <si>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</si>
  <si>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</si>
  <si>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</si>
  <si>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</si>
  <si>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</si>
  <si>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</si>
  <si>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</si>
  <si>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</si>
  <si>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</si>
  <si>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</si>
  <si>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</si>
  <si>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</si>
  <si>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</si>
  <si>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</si>
  <si>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</si>
  <si>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</si>
  <si>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</si>
  <si>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</si>
  <si>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</si>
  <si>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</si>
  <si>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</si>
  <si>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</si>
  <si>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</si>
  <si>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</si>
  <si>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</si>
  <si>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</si>
  <si>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</si>
  <si>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</si>
  <si>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</si>
  <si>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</si>
  <si>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</si>
  <si>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</si>
  <si>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</si>
  <si>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</si>
  <si>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05/02/24 - VENCIMENTO 14/02/24</t>
  </si>
  <si>
    <t>5.0. Remuneração Veículos Elétricos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</si>
</sst>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77</xdr:row>
      <xdr:rowOff>0</xdr:rowOff>
    </xdr:from>
    <xdr:to>
      <xdr:col>2</xdr:col>
      <xdr:colOff>600075</xdr:colOff>
      <xdr:row>77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28800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371199</v>
      </c>
      <c r="C7" s="9">
        <f t="shared" si="0"/>
        <v>251930</v>
      </c>
      <c r="D7" s="9">
        <f t="shared" si="0"/>
        <v>232403</v>
      </c>
      <c r="E7" s="9">
        <f t="shared" si="0"/>
        <v>64310</v>
      </c>
      <c r="F7" s="9">
        <f t="shared" si="0"/>
        <v>204485</v>
      </c>
      <c r="G7" s="9">
        <f t="shared" si="0"/>
        <v>360769</v>
      </c>
      <c r="H7" s="9">
        <f t="shared" si="0"/>
        <v>46317</v>
      </c>
      <c r="I7" s="9">
        <f t="shared" si="0"/>
        <v>277087</v>
      </c>
      <c r="J7" s="9">
        <f t="shared" si="0"/>
        <v>213894</v>
      </c>
      <c r="K7" s="9">
        <f t="shared" si="0"/>
        <v>324317</v>
      </c>
      <c r="L7" s="9">
        <f t="shared" si="0"/>
        <v>244121</v>
      </c>
      <c r="M7" s="9">
        <f t="shared" si="0"/>
        <v>130990</v>
      </c>
      <c r="N7" s="9">
        <f t="shared" si="0"/>
        <v>82683</v>
      </c>
      <c r="O7" s="9">
        <f t="shared" si="0"/>
        <v>2804505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10718</v>
      </c>
      <c r="C8" s="11">
        <f t="shared" si="1"/>
        <v>10771</v>
      </c>
      <c r="D8" s="11">
        <f t="shared" si="1"/>
        <v>6231</v>
      </c>
      <c r="E8" s="11">
        <f t="shared" si="1"/>
        <v>2175</v>
      </c>
      <c r="F8" s="11">
        <f t="shared" si="1"/>
        <v>6607</v>
      </c>
      <c r="G8" s="11">
        <f t="shared" si="1"/>
        <v>13561</v>
      </c>
      <c r="H8" s="11">
        <f t="shared" si="1"/>
        <v>1872</v>
      </c>
      <c r="I8" s="11">
        <f t="shared" si="1"/>
        <v>14354</v>
      </c>
      <c r="J8" s="11">
        <f t="shared" si="1"/>
        <v>9101</v>
      </c>
      <c r="K8" s="11">
        <f t="shared" si="1"/>
        <v>5402</v>
      </c>
      <c r="L8" s="11">
        <f t="shared" si="1"/>
        <v>3926</v>
      </c>
      <c r="M8" s="11">
        <f t="shared" si="1"/>
        <v>5711</v>
      </c>
      <c r="N8" s="11">
        <f t="shared" si="1"/>
        <v>3788</v>
      </c>
      <c r="O8" s="11">
        <f t="shared" si="1"/>
        <v>94217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10718</v>
      </c>
      <c r="C9" s="11">
        <v>10771</v>
      </c>
      <c r="D9" s="11">
        <v>6231</v>
      </c>
      <c r="E9" s="11">
        <v>2175</v>
      </c>
      <c r="F9" s="11">
        <v>6607</v>
      </c>
      <c r="G9" s="11">
        <v>13561</v>
      </c>
      <c r="H9" s="11">
        <v>1872</v>
      </c>
      <c r="I9" s="11">
        <v>14354</v>
      </c>
      <c r="J9" s="11">
        <v>9101</v>
      </c>
      <c r="K9" s="11">
        <v>5402</v>
      </c>
      <c r="L9" s="11">
        <v>3922</v>
      </c>
      <c r="M9" s="11">
        <v>5711</v>
      </c>
      <c r="N9" s="11">
        <v>3772</v>
      </c>
      <c r="O9" s="11">
        <f>SUM(B9:N9)</f>
        <v>94197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4</v>
      </c>
      <c r="M10" s="13">
        <v>0</v>
      </c>
      <c r="N10" s="13">
        <v>16</v>
      </c>
      <c r="O10" s="11">
        <f>SUM(B10:N10)</f>
        <v>20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360481</v>
      </c>
      <c r="C11" s="13">
        <v>241159</v>
      </c>
      <c r="D11" s="13">
        <v>226172</v>
      </c>
      <c r="E11" s="13">
        <v>62135</v>
      </c>
      <c r="F11" s="13">
        <v>197878</v>
      </c>
      <c r="G11" s="13">
        <v>347208</v>
      </c>
      <c r="H11" s="13">
        <v>44445</v>
      </c>
      <c r="I11" s="13">
        <v>262733</v>
      </c>
      <c r="J11" s="13">
        <v>204793</v>
      </c>
      <c r="K11" s="13">
        <v>318915</v>
      </c>
      <c r="L11" s="13">
        <v>240195</v>
      </c>
      <c r="M11" s="13">
        <v>125279</v>
      </c>
      <c r="N11" s="13">
        <v>78895</v>
      </c>
      <c r="O11" s="11">
        <f>SUM(B11:N11)</f>
        <v>2710288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29036</v>
      </c>
      <c r="C12" s="13">
        <v>24948</v>
      </c>
      <c r="D12" s="13">
        <v>19604</v>
      </c>
      <c r="E12" s="13">
        <v>7776</v>
      </c>
      <c r="F12" s="13">
        <v>20920</v>
      </c>
      <c r="G12" s="13">
        <v>38170</v>
      </c>
      <c r="H12" s="13">
        <v>5067</v>
      </c>
      <c r="I12" s="13">
        <v>29183</v>
      </c>
      <c r="J12" s="13">
        <v>19726</v>
      </c>
      <c r="K12" s="13">
        <v>25011</v>
      </c>
      <c r="L12" s="13">
        <v>18159</v>
      </c>
      <c r="M12" s="13">
        <v>7194</v>
      </c>
      <c r="N12" s="13">
        <v>3827</v>
      </c>
      <c r="O12" s="11">
        <f>SUM(B12:N12)</f>
        <v>248621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331445</v>
      </c>
      <c r="C13" s="15">
        <f t="shared" si="2"/>
        <v>216211</v>
      </c>
      <c r="D13" s="15">
        <f t="shared" si="2"/>
        <v>206568</v>
      </c>
      <c r="E13" s="15">
        <f t="shared" si="2"/>
        <v>54359</v>
      </c>
      <c r="F13" s="15">
        <f t="shared" si="2"/>
        <v>176958</v>
      </c>
      <c r="G13" s="15">
        <f t="shared" si="2"/>
        <v>309038</v>
      </c>
      <c r="H13" s="15">
        <f t="shared" si="2"/>
        <v>39378</v>
      </c>
      <c r="I13" s="15">
        <f t="shared" si="2"/>
        <v>233550</v>
      </c>
      <c r="J13" s="15">
        <f t="shared" si="2"/>
        <v>185067</v>
      </c>
      <c r="K13" s="15">
        <f t="shared" si="2"/>
        <v>293904</v>
      </c>
      <c r="L13" s="15">
        <f t="shared" si="2"/>
        <v>222036</v>
      </c>
      <c r="M13" s="15">
        <f t="shared" si="2"/>
        <v>118085</v>
      </c>
      <c r="N13" s="15">
        <f t="shared" si="2"/>
        <v>75068</v>
      </c>
      <c r="O13" s="11">
        <f>SUM(B13:N13)</f>
        <v>2461667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1.216867028081656</v>
      </c>
      <c r="C18" s="19">
        <v>1.278798764279899</v>
      </c>
      <c r="D18" s="19">
        <v>1.385704590537311</v>
      </c>
      <c r="E18" s="19">
        <v>0.882448519552513</v>
      </c>
      <c r="F18" s="19">
        <v>1.480280931753934</v>
      </c>
      <c r="G18" s="19">
        <v>1.419079195900862</v>
      </c>
      <c r="H18" s="19">
        <v>1.506521772726099</v>
      </c>
      <c r="I18" s="19">
        <v>1.173812555804585</v>
      </c>
      <c r="J18" s="19">
        <v>1.33802340044834</v>
      </c>
      <c r="K18" s="19">
        <v>1.194820703187437</v>
      </c>
      <c r="L18" s="19">
        <v>1.277141225758392</v>
      </c>
      <c r="M18" s="19">
        <v>1.189780526837788</v>
      </c>
      <c r="N18" s="19">
        <v>1.07381788227556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SUM(B21:B31)</f>
        <v>1462497.5699999998</v>
      </c>
      <c r="C20" s="24">
        <f aca="true" t="shared" si="3" ref="C20:O20">SUM(C21:C31)</f>
        <v>1054723.69</v>
      </c>
      <c r="D20" s="24">
        <f t="shared" si="3"/>
        <v>912800.65</v>
      </c>
      <c r="E20" s="24">
        <f t="shared" si="3"/>
        <v>282212.94</v>
      </c>
      <c r="F20" s="24">
        <f t="shared" si="3"/>
        <v>1010232.4299999999</v>
      </c>
      <c r="G20" s="24">
        <f t="shared" si="3"/>
        <v>1414769.6300000001</v>
      </c>
      <c r="H20" s="24">
        <f t="shared" si="3"/>
        <v>273057.52999999997</v>
      </c>
      <c r="I20" s="24">
        <f t="shared" si="3"/>
        <v>1078200.6800000002</v>
      </c>
      <c r="J20" s="24">
        <f t="shared" si="3"/>
        <v>938202.44</v>
      </c>
      <c r="K20" s="24">
        <f t="shared" si="3"/>
        <v>1252526.79</v>
      </c>
      <c r="L20" s="24">
        <f t="shared" si="3"/>
        <v>1151081.29</v>
      </c>
      <c r="M20" s="24">
        <f t="shared" si="3"/>
        <v>646647.25</v>
      </c>
      <c r="N20" s="24">
        <f t="shared" si="3"/>
        <v>330510.22000000003</v>
      </c>
      <c r="O20" s="24">
        <f t="shared" si="3"/>
        <v>11807463.110000001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1095779.45</v>
      </c>
      <c r="C21" s="28">
        <f aca="true" t="shared" si="4" ref="C21:N21">ROUND((C15+C16)*C7,2)</f>
        <v>768285.73</v>
      </c>
      <c r="D21" s="28">
        <f t="shared" si="4"/>
        <v>621561.82</v>
      </c>
      <c r="E21" s="28">
        <f t="shared" si="4"/>
        <v>293832.39</v>
      </c>
      <c r="F21" s="28">
        <f t="shared" si="4"/>
        <v>633883.05</v>
      </c>
      <c r="G21" s="28">
        <f t="shared" si="4"/>
        <v>920177.41</v>
      </c>
      <c r="H21" s="28">
        <f t="shared" si="4"/>
        <v>158617.2</v>
      </c>
      <c r="I21" s="28">
        <f t="shared" si="4"/>
        <v>839047.14</v>
      </c>
      <c r="J21" s="28">
        <f t="shared" si="4"/>
        <v>651456.96</v>
      </c>
      <c r="K21" s="28">
        <f t="shared" si="4"/>
        <v>933676.21</v>
      </c>
      <c r="L21" s="28">
        <f t="shared" si="4"/>
        <v>800228.64</v>
      </c>
      <c r="M21" s="28">
        <f t="shared" si="4"/>
        <v>495469.68</v>
      </c>
      <c r="N21" s="28">
        <f t="shared" si="4"/>
        <v>282503.01</v>
      </c>
      <c r="O21" s="28">
        <f aca="true" t="shared" si="5" ref="O21:O29">SUM(B21:N21)</f>
        <v>8494518.69</v>
      </c>
    </row>
    <row r="22" spans="1:23" ht="18.75" customHeight="1">
      <c r="A22" s="26" t="s">
        <v>33</v>
      </c>
      <c r="B22" s="28">
        <f>IF(B18&lt;&gt;0,ROUND((B18-1)*B21,2),0)</f>
        <v>237638.43</v>
      </c>
      <c r="C22" s="28">
        <f aca="true" t="shared" si="6" ref="C22:N22">IF(C18&lt;&gt;0,ROUND((C18-1)*C21,2),0)</f>
        <v>214197.11</v>
      </c>
      <c r="D22" s="28">
        <f t="shared" si="6"/>
        <v>239739.25</v>
      </c>
      <c r="E22" s="28">
        <f t="shared" si="6"/>
        <v>-34540.43</v>
      </c>
      <c r="F22" s="28">
        <f t="shared" si="6"/>
        <v>304441.94</v>
      </c>
      <c r="G22" s="28">
        <f t="shared" si="6"/>
        <v>385627.21</v>
      </c>
      <c r="H22" s="28">
        <f t="shared" si="6"/>
        <v>80343.07</v>
      </c>
      <c r="I22" s="28">
        <f t="shared" si="6"/>
        <v>145836.93</v>
      </c>
      <c r="J22" s="28">
        <f t="shared" si="6"/>
        <v>220207.7</v>
      </c>
      <c r="K22" s="28">
        <f t="shared" si="6"/>
        <v>181899.46</v>
      </c>
      <c r="L22" s="28">
        <f t="shared" si="6"/>
        <v>221776.35</v>
      </c>
      <c r="M22" s="28">
        <f t="shared" si="6"/>
        <v>94030.5</v>
      </c>
      <c r="N22" s="28">
        <f t="shared" si="6"/>
        <v>20853.77</v>
      </c>
      <c r="O22" s="28">
        <f t="shared" si="5"/>
        <v>2312051.29</v>
      </c>
      <c r="W22" s="51"/>
    </row>
    <row r="23" spans="1:15" ht="18.75" customHeight="1">
      <c r="A23" s="26" t="s">
        <v>34</v>
      </c>
      <c r="B23" s="28">
        <v>64571.74</v>
      </c>
      <c r="C23" s="28">
        <v>43444.33</v>
      </c>
      <c r="D23" s="28">
        <v>31100.9</v>
      </c>
      <c r="E23" s="28">
        <v>11724.76</v>
      </c>
      <c r="F23" s="28">
        <v>41748.36</v>
      </c>
      <c r="G23" s="28">
        <v>62850.07</v>
      </c>
      <c r="H23" s="28">
        <v>7820.97</v>
      </c>
      <c r="I23" s="28">
        <v>46572.58</v>
      </c>
      <c r="J23" s="28">
        <v>37023.47</v>
      </c>
      <c r="K23" s="28">
        <v>56189.47</v>
      </c>
      <c r="L23" s="28">
        <v>52736.18</v>
      </c>
      <c r="M23" s="28">
        <v>25122.68</v>
      </c>
      <c r="N23" s="28">
        <v>16145.04</v>
      </c>
      <c r="O23" s="28">
        <f t="shared" si="5"/>
        <v>497050.55</v>
      </c>
    </row>
    <row r="24" spans="1:15" ht="18.75" customHeight="1">
      <c r="A24" s="26" t="s">
        <v>35</v>
      </c>
      <c r="B24" s="28">
        <v>3784.24</v>
      </c>
      <c r="C24" s="28">
        <v>3784.24</v>
      </c>
      <c r="D24" s="28">
        <v>1892.12</v>
      </c>
      <c r="E24" s="28">
        <v>1892.12</v>
      </c>
      <c r="F24" s="28">
        <v>1892.12</v>
      </c>
      <c r="G24" s="28">
        <v>1892.12</v>
      </c>
      <c r="H24" s="28">
        <v>1892.12</v>
      </c>
      <c r="I24" s="28">
        <v>3784.24</v>
      </c>
      <c r="J24" s="28">
        <v>1892.12</v>
      </c>
      <c r="K24" s="28">
        <v>1892.12</v>
      </c>
      <c r="L24" s="28">
        <v>1892.12</v>
      </c>
      <c r="M24" s="28">
        <v>1892.12</v>
      </c>
      <c r="N24" s="28">
        <v>1892.12</v>
      </c>
      <c r="O24" s="28">
        <f t="shared" si="5"/>
        <v>30273.919999999987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1216.7</v>
      </c>
      <c r="C26" s="28">
        <v>893.61</v>
      </c>
      <c r="D26" s="28">
        <v>777.18</v>
      </c>
      <c r="E26" s="28">
        <v>235.77</v>
      </c>
      <c r="F26" s="28">
        <v>852.86</v>
      </c>
      <c r="G26" s="28">
        <v>1190.5</v>
      </c>
      <c r="H26" s="28">
        <v>215.4</v>
      </c>
      <c r="I26" s="28">
        <v>899.43</v>
      </c>
      <c r="J26" s="28">
        <v>791.73</v>
      </c>
      <c r="K26" s="28">
        <v>1050.79</v>
      </c>
      <c r="L26" s="28">
        <v>963.46</v>
      </c>
      <c r="M26" s="28">
        <v>535.58</v>
      </c>
      <c r="N26" s="28">
        <v>273.59</v>
      </c>
      <c r="O26" s="28">
        <f t="shared" si="5"/>
        <v>9896.6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1066.7</v>
      </c>
      <c r="C27" s="28">
        <v>794.17</v>
      </c>
      <c r="D27" s="28">
        <v>696.56</v>
      </c>
      <c r="E27" s="28">
        <v>212.75</v>
      </c>
      <c r="F27" s="28">
        <v>700.94</v>
      </c>
      <c r="G27" s="28">
        <v>944.27</v>
      </c>
      <c r="H27" s="28">
        <v>174.86</v>
      </c>
      <c r="I27" s="28">
        <v>738.84</v>
      </c>
      <c r="J27" s="28">
        <v>696.56</v>
      </c>
      <c r="K27" s="28">
        <v>919.52</v>
      </c>
      <c r="L27" s="28">
        <v>805.82</v>
      </c>
      <c r="M27" s="28">
        <v>454.66</v>
      </c>
      <c r="N27" s="28">
        <v>238.99</v>
      </c>
      <c r="O27" s="28">
        <f t="shared" si="5"/>
        <v>8444.64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497.51</v>
      </c>
      <c r="C28" s="28">
        <v>370.41</v>
      </c>
      <c r="D28" s="28">
        <v>324.88</v>
      </c>
      <c r="E28" s="28">
        <v>99.23</v>
      </c>
      <c r="F28" s="28">
        <v>326.91</v>
      </c>
      <c r="G28" s="28">
        <v>440.42</v>
      </c>
      <c r="H28" s="28">
        <v>81.56</v>
      </c>
      <c r="I28" s="28">
        <v>342.55</v>
      </c>
      <c r="J28" s="28">
        <v>329.63</v>
      </c>
      <c r="K28" s="28">
        <v>424.1</v>
      </c>
      <c r="L28" s="28">
        <v>375.85</v>
      </c>
      <c r="M28" s="28">
        <v>212.73</v>
      </c>
      <c r="N28" s="28">
        <v>111.46</v>
      </c>
      <c r="O28" s="28">
        <f t="shared" si="5"/>
        <v>3937.2400000000002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57942.8</v>
      </c>
      <c r="C29" s="28">
        <v>22954.09</v>
      </c>
      <c r="D29" s="28">
        <v>16707.94</v>
      </c>
      <c r="E29" s="28">
        <v>8756.35</v>
      </c>
      <c r="F29" s="28">
        <v>26386.25</v>
      </c>
      <c r="G29" s="28">
        <v>41647.63</v>
      </c>
      <c r="H29" s="28">
        <v>23912.35</v>
      </c>
      <c r="I29" s="28">
        <v>40978.97</v>
      </c>
      <c r="J29" s="28">
        <v>25804.27</v>
      </c>
      <c r="K29" s="28">
        <v>40794.4</v>
      </c>
      <c r="L29" s="28">
        <v>40636.64</v>
      </c>
      <c r="M29" s="28">
        <v>28929.3</v>
      </c>
      <c r="N29" s="28">
        <v>8492.24</v>
      </c>
      <c r="O29" s="28">
        <f t="shared" si="5"/>
        <v>383943.23000000004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35680.72</v>
      </c>
      <c r="L30" s="28">
        <v>31666.23</v>
      </c>
      <c r="M30" s="28">
        <v>0</v>
      </c>
      <c r="N30" s="28">
        <v>0</v>
      </c>
      <c r="O30" s="28">
        <f>SUM(B30:N30)</f>
        <v>67346.95</v>
      </c>
      <c r="P30"/>
      <c r="Q30"/>
      <c r="R30"/>
      <c r="S30"/>
      <c r="T30"/>
      <c r="U30"/>
      <c r="V30"/>
      <c r="W30"/>
      <c r="X30"/>
      <c r="Y30"/>
      <c r="Z30"/>
    </row>
    <row r="31" spans="1:16" ht="15" customHeight="1">
      <c r="A31" s="27"/>
      <c r="B31" s="16"/>
      <c r="C31" s="16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  <c r="P31" s="52"/>
    </row>
    <row r="32" spans="1:15" ht="18.75" customHeight="1">
      <c r="A32" s="14" t="s">
        <v>37</v>
      </c>
      <c r="B32" s="28">
        <f>+B33+B35+B48+B49+B50+B55-B56</f>
        <v>-47159.2</v>
      </c>
      <c r="C32" s="28">
        <f aca="true" t="shared" si="7" ref="C32:O32">+C33+C35+C48+C49+C50+C55-C56</f>
        <v>-47392.4</v>
      </c>
      <c r="D32" s="28">
        <f t="shared" si="7"/>
        <v>-27416.4</v>
      </c>
      <c r="E32" s="28">
        <f t="shared" si="7"/>
        <v>-9570</v>
      </c>
      <c r="F32" s="28">
        <f t="shared" si="7"/>
        <v>-29070.8</v>
      </c>
      <c r="G32" s="28">
        <f t="shared" si="7"/>
        <v>-59668.4</v>
      </c>
      <c r="H32" s="28">
        <f t="shared" si="7"/>
        <v>-8236.8</v>
      </c>
      <c r="I32" s="28">
        <f t="shared" si="7"/>
        <v>-63157.6</v>
      </c>
      <c r="J32" s="28">
        <f t="shared" si="7"/>
        <v>-40044.4</v>
      </c>
      <c r="K32" s="28">
        <f t="shared" si="7"/>
        <v>-23768.8</v>
      </c>
      <c r="L32" s="28">
        <f t="shared" si="7"/>
        <v>-17256.8</v>
      </c>
      <c r="M32" s="28">
        <f t="shared" si="7"/>
        <v>-25128.4</v>
      </c>
      <c r="N32" s="28">
        <f t="shared" si="7"/>
        <v>-16596.8</v>
      </c>
      <c r="O32" s="28">
        <f t="shared" si="7"/>
        <v>-414466.8</v>
      </c>
    </row>
    <row r="33" spans="1:15" ht="18.75" customHeight="1">
      <c r="A33" s="26" t="s">
        <v>38</v>
      </c>
      <c r="B33" s="29">
        <f>+B34</f>
        <v>-47159.2</v>
      </c>
      <c r="C33" s="29">
        <f>+C34</f>
        <v>-47392.4</v>
      </c>
      <c r="D33" s="29">
        <f aca="true" t="shared" si="8" ref="D33:O33">+D34</f>
        <v>-27416.4</v>
      </c>
      <c r="E33" s="29">
        <f t="shared" si="8"/>
        <v>-9570</v>
      </c>
      <c r="F33" s="29">
        <f t="shared" si="8"/>
        <v>-29070.8</v>
      </c>
      <c r="G33" s="29">
        <f t="shared" si="8"/>
        <v>-59668.4</v>
      </c>
      <c r="H33" s="29">
        <f t="shared" si="8"/>
        <v>-8236.8</v>
      </c>
      <c r="I33" s="29">
        <f t="shared" si="8"/>
        <v>-63157.6</v>
      </c>
      <c r="J33" s="29">
        <f t="shared" si="8"/>
        <v>-40044.4</v>
      </c>
      <c r="K33" s="29">
        <f t="shared" si="8"/>
        <v>-23768.8</v>
      </c>
      <c r="L33" s="29">
        <f t="shared" si="8"/>
        <v>-17256.8</v>
      </c>
      <c r="M33" s="29">
        <f t="shared" si="8"/>
        <v>-25128.4</v>
      </c>
      <c r="N33" s="29">
        <f t="shared" si="8"/>
        <v>-16596.8</v>
      </c>
      <c r="O33" s="29">
        <f t="shared" si="8"/>
        <v>-414466.8</v>
      </c>
    </row>
    <row r="34" spans="1:26" ht="18.75" customHeight="1">
      <c r="A34" s="27" t="s">
        <v>39</v>
      </c>
      <c r="B34" s="16">
        <f>ROUND((-B9)*$G$3,2)</f>
        <v>-47159.2</v>
      </c>
      <c r="C34" s="16">
        <f aca="true" t="shared" si="9" ref="C34:N34">ROUND((-C9)*$G$3,2)</f>
        <v>-47392.4</v>
      </c>
      <c r="D34" s="16">
        <f t="shared" si="9"/>
        <v>-27416.4</v>
      </c>
      <c r="E34" s="16">
        <f t="shared" si="9"/>
        <v>-9570</v>
      </c>
      <c r="F34" s="16">
        <f t="shared" si="9"/>
        <v>-29070.8</v>
      </c>
      <c r="G34" s="16">
        <f t="shared" si="9"/>
        <v>-59668.4</v>
      </c>
      <c r="H34" s="16">
        <f t="shared" si="9"/>
        <v>-8236.8</v>
      </c>
      <c r="I34" s="16">
        <f t="shared" si="9"/>
        <v>-63157.6</v>
      </c>
      <c r="J34" s="16">
        <f t="shared" si="9"/>
        <v>-40044.4</v>
      </c>
      <c r="K34" s="16">
        <f t="shared" si="9"/>
        <v>-23768.8</v>
      </c>
      <c r="L34" s="16">
        <f t="shared" si="9"/>
        <v>-17256.8</v>
      </c>
      <c r="M34" s="16">
        <f t="shared" si="9"/>
        <v>-25128.4</v>
      </c>
      <c r="N34" s="16">
        <f t="shared" si="9"/>
        <v>-16596.8</v>
      </c>
      <c r="O34" s="30">
        <f aca="true" t="shared" si="10" ref="O34:O56">SUM(B34:N34)</f>
        <v>-414466.8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26" t="s">
        <v>40</v>
      </c>
      <c r="B35" s="29">
        <f>SUM(B36:B46)</f>
        <v>0</v>
      </c>
      <c r="C35" s="29">
        <f aca="true" t="shared" si="11" ref="C35:O35">SUM(C36:C46)</f>
        <v>0</v>
      </c>
      <c r="D35" s="29">
        <f t="shared" si="11"/>
        <v>0</v>
      </c>
      <c r="E35" s="29">
        <f t="shared" si="11"/>
        <v>0</v>
      </c>
      <c r="F35" s="29">
        <f t="shared" si="11"/>
        <v>0</v>
      </c>
      <c r="G35" s="29">
        <f t="shared" si="11"/>
        <v>0</v>
      </c>
      <c r="H35" s="29">
        <f t="shared" si="11"/>
        <v>0</v>
      </c>
      <c r="I35" s="29">
        <f t="shared" si="11"/>
        <v>0</v>
      </c>
      <c r="J35" s="29">
        <f t="shared" si="11"/>
        <v>0</v>
      </c>
      <c r="K35" s="29">
        <f t="shared" si="11"/>
        <v>0</v>
      </c>
      <c r="L35" s="29">
        <f t="shared" si="11"/>
        <v>0</v>
      </c>
      <c r="M35" s="29">
        <f t="shared" si="11"/>
        <v>0</v>
      </c>
      <c r="N35" s="29">
        <f t="shared" si="11"/>
        <v>0</v>
      </c>
      <c r="O35" s="29">
        <f t="shared" si="11"/>
        <v>0</v>
      </c>
    </row>
    <row r="36" spans="1:26" ht="18.75" customHeight="1">
      <c r="A36" s="27" t="s">
        <v>41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42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43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44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2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45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81</v>
      </c>
      <c r="B41" s="31">
        <v>1260000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1089000</v>
      </c>
      <c r="L41" s="31">
        <v>990000</v>
      </c>
      <c r="M41" s="31">
        <v>0</v>
      </c>
      <c r="N41" s="31">
        <v>0</v>
      </c>
      <c r="O41" s="31">
        <f t="shared" si="10"/>
        <v>3339000</v>
      </c>
      <c r="P41"/>
      <c r="Q41" s="57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82</v>
      </c>
      <c r="B42" s="31">
        <v>-1260000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-1089000</v>
      </c>
      <c r="L42" s="31">
        <v>-990000</v>
      </c>
      <c r="M42" s="31">
        <v>0</v>
      </c>
      <c r="N42" s="31">
        <v>0</v>
      </c>
      <c r="O42" s="31">
        <f t="shared" si="10"/>
        <v>-3339000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 t="shared" si="10"/>
        <v>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47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>SUM(B44:N44)</f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73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74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26" t="s">
        <v>48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 t="shared" si="10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49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>SUM(B49:N49)</f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75</v>
      </c>
      <c r="B50" s="33">
        <f>B51+B52</f>
        <v>0</v>
      </c>
      <c r="C50" s="33">
        <f aca="true" t="shared" si="12" ref="C50:O50">C51+C52</f>
        <v>0</v>
      </c>
      <c r="D50" s="33">
        <f t="shared" si="12"/>
        <v>0</v>
      </c>
      <c r="E50" s="33">
        <f t="shared" si="12"/>
        <v>0</v>
      </c>
      <c r="F50" s="33">
        <f t="shared" si="12"/>
        <v>0</v>
      </c>
      <c r="G50" s="33">
        <f t="shared" si="12"/>
        <v>0</v>
      </c>
      <c r="H50" s="33">
        <f t="shared" si="12"/>
        <v>0</v>
      </c>
      <c r="I50" s="33">
        <f t="shared" si="12"/>
        <v>0</v>
      </c>
      <c r="J50" s="33">
        <f t="shared" si="12"/>
        <v>0</v>
      </c>
      <c r="K50" s="33">
        <f t="shared" si="12"/>
        <v>0</v>
      </c>
      <c r="L50" s="33">
        <f t="shared" si="12"/>
        <v>0</v>
      </c>
      <c r="M50" s="33">
        <f t="shared" si="12"/>
        <v>0</v>
      </c>
      <c r="N50" s="33">
        <f t="shared" si="12"/>
        <v>0</v>
      </c>
      <c r="O50" s="33">
        <f t="shared" si="12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78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79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1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58"/>
      <c r="Q53" s="58"/>
      <c r="R53" s="58"/>
      <c r="S53" s="58"/>
      <c r="T53" s="58"/>
      <c r="U53" s="60"/>
      <c r="V53" s="61"/>
      <c r="W53" s="58"/>
      <c r="X53" s="58"/>
      <c r="Y53" s="58"/>
      <c r="Z53" s="58"/>
    </row>
    <row r="54" spans="1:26" ht="18.75" customHeight="1">
      <c r="A54" s="14" t="s">
        <v>50</v>
      </c>
      <c r="B54" s="34">
        <f>+B20+B32</f>
        <v>1415338.3699999999</v>
      </c>
      <c r="C54" s="34">
        <f aca="true" t="shared" si="13" ref="C54:N54">+C20+C32</f>
        <v>1007331.2899999999</v>
      </c>
      <c r="D54" s="34">
        <f t="shared" si="13"/>
        <v>885384.25</v>
      </c>
      <c r="E54" s="34">
        <f t="shared" si="13"/>
        <v>272642.94</v>
      </c>
      <c r="F54" s="34">
        <f t="shared" si="13"/>
        <v>981161.6299999999</v>
      </c>
      <c r="G54" s="34">
        <f t="shared" si="13"/>
        <v>1355101.2300000002</v>
      </c>
      <c r="H54" s="34">
        <f t="shared" si="13"/>
        <v>264820.73</v>
      </c>
      <c r="I54" s="34">
        <f t="shared" si="13"/>
        <v>1015043.0800000002</v>
      </c>
      <c r="J54" s="34">
        <f t="shared" si="13"/>
        <v>898158.0399999999</v>
      </c>
      <c r="K54" s="34">
        <f t="shared" si="13"/>
        <v>1228757.99</v>
      </c>
      <c r="L54" s="34">
        <f t="shared" si="13"/>
        <v>1133824.49</v>
      </c>
      <c r="M54" s="34">
        <f t="shared" si="13"/>
        <v>621518.85</v>
      </c>
      <c r="N54" s="34">
        <f t="shared" si="13"/>
        <v>313913.42000000004</v>
      </c>
      <c r="O54" s="34">
        <f>SUM(B54:N54)</f>
        <v>11392996.309999999</v>
      </c>
      <c r="P54"/>
      <c r="Q54" s="41"/>
      <c r="R54"/>
      <c r="S54"/>
      <c r="T54"/>
      <c r="U54" s="41"/>
      <c r="V54"/>
      <c r="W54"/>
      <c r="X54"/>
      <c r="Y54"/>
      <c r="Z54"/>
    </row>
    <row r="55" spans="1:21" ht="18.75" customHeight="1">
      <c r="A55" s="35" t="s">
        <v>51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  <c r="U55" s="40"/>
    </row>
    <row r="56" spans="1:19" ht="18.75" customHeight="1">
      <c r="A56" s="35" t="s">
        <v>52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</row>
    <row r="57" spans="1:19" ht="15.75">
      <c r="A57" s="36"/>
      <c r="B57" s="37"/>
      <c r="C57" s="37"/>
      <c r="D57" s="38"/>
      <c r="E57" s="38"/>
      <c r="F57" s="38"/>
      <c r="G57" s="38"/>
      <c r="H57" s="38"/>
      <c r="I57" s="37"/>
      <c r="J57" s="38"/>
      <c r="K57" s="38"/>
      <c r="L57" s="38"/>
      <c r="M57" s="38"/>
      <c r="N57" s="38"/>
      <c r="O57" s="39"/>
      <c r="P57" s="40"/>
      <c r="Q57"/>
      <c r="R57" s="41"/>
      <c r="S57"/>
    </row>
    <row r="58" spans="1:19" ht="12.75" customHeight="1">
      <c r="A58" s="62"/>
      <c r="B58" s="63"/>
      <c r="C58" s="63"/>
      <c r="D58" s="64"/>
      <c r="E58" s="64"/>
      <c r="F58" s="64"/>
      <c r="G58" s="64"/>
      <c r="H58" s="64"/>
      <c r="I58" s="63"/>
      <c r="J58" s="64"/>
      <c r="K58" s="64"/>
      <c r="L58" s="64"/>
      <c r="M58" s="64"/>
      <c r="N58" s="64"/>
      <c r="O58" s="65"/>
      <c r="P58" s="58"/>
      <c r="Q58" s="58"/>
      <c r="R58" s="60"/>
      <c r="S58" s="58"/>
    </row>
    <row r="59" spans="1:17" ht="15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58"/>
      <c r="Q59" s="58"/>
    </row>
    <row r="60" spans="1:17" ht="18.75" customHeight="1">
      <c r="A60" s="14" t="s">
        <v>53</v>
      </c>
      <c r="B60" s="42">
        <f aca="true" t="shared" si="14" ref="B60:O60">SUM(B61:B71)</f>
        <v>1415338.3699999999</v>
      </c>
      <c r="C60" s="42">
        <f t="shared" si="14"/>
        <v>1007331.29</v>
      </c>
      <c r="D60" s="42">
        <f t="shared" si="14"/>
        <v>885384.25</v>
      </c>
      <c r="E60" s="42">
        <f t="shared" si="14"/>
        <v>272642.94</v>
      </c>
      <c r="F60" s="42">
        <f t="shared" si="14"/>
        <v>981161.63</v>
      </c>
      <c r="G60" s="42">
        <f t="shared" si="14"/>
        <v>1355101.23</v>
      </c>
      <c r="H60" s="42">
        <f t="shared" si="14"/>
        <v>264820.72</v>
      </c>
      <c r="I60" s="42">
        <f t="shared" si="14"/>
        <v>1015043.08</v>
      </c>
      <c r="J60" s="42">
        <f t="shared" si="14"/>
        <v>898158.03</v>
      </c>
      <c r="K60" s="42">
        <f t="shared" si="14"/>
        <v>1228757.98</v>
      </c>
      <c r="L60" s="42">
        <f t="shared" si="14"/>
        <v>1133824.48</v>
      </c>
      <c r="M60" s="42">
        <f t="shared" si="14"/>
        <v>621518.84</v>
      </c>
      <c r="N60" s="42">
        <f t="shared" si="14"/>
        <v>313913.42</v>
      </c>
      <c r="O60" s="34">
        <f t="shared" si="14"/>
        <v>11392996.26</v>
      </c>
      <c r="Q60"/>
    </row>
    <row r="61" spans="1:18" ht="18.75" customHeight="1">
      <c r="A61" s="26" t="s">
        <v>54</v>
      </c>
      <c r="B61" s="42">
        <v>1164220.19</v>
      </c>
      <c r="C61" s="42">
        <v>721861.9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>SUM(B61:N61)</f>
        <v>1886082.0899999999</v>
      </c>
      <c r="P61"/>
      <c r="Q61"/>
      <c r="R61" s="41"/>
    </row>
    <row r="62" spans="1:16" ht="18.75" customHeight="1">
      <c r="A62" s="26" t="s">
        <v>55</v>
      </c>
      <c r="B62" s="42">
        <v>251118.18</v>
      </c>
      <c r="C62" s="42">
        <v>285469.39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 aca="true" t="shared" si="15" ref="O62:O71">SUM(B62:N62)</f>
        <v>536587.5700000001</v>
      </c>
      <c r="P62"/>
    </row>
    <row r="63" spans="1:17" ht="18.75" customHeight="1">
      <c r="A63" s="26" t="s">
        <v>56</v>
      </c>
      <c r="B63" s="43">
        <v>0</v>
      </c>
      <c r="C63" s="43">
        <v>0</v>
      </c>
      <c r="D63" s="29">
        <v>885384.25</v>
      </c>
      <c r="E63" s="43">
        <v>0</v>
      </c>
      <c r="F63" s="43">
        <v>0</v>
      </c>
      <c r="G63" s="43">
        <v>0</v>
      </c>
      <c r="H63" s="42">
        <v>264820.72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29">
        <f t="shared" si="15"/>
        <v>1150204.97</v>
      </c>
      <c r="P63" s="52"/>
      <c r="Q63"/>
    </row>
    <row r="64" spans="1:18" ht="18.75" customHeight="1">
      <c r="A64" s="26" t="s">
        <v>57</v>
      </c>
      <c r="B64" s="43">
        <v>0</v>
      </c>
      <c r="C64" s="43">
        <v>0</v>
      </c>
      <c r="D64" s="43">
        <v>0</v>
      </c>
      <c r="E64" s="29">
        <v>272642.94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34">
        <f t="shared" si="15"/>
        <v>272642.94</v>
      </c>
      <c r="R64"/>
    </row>
    <row r="65" spans="1:19" ht="18.75" customHeight="1">
      <c r="A65" s="26" t="s">
        <v>58</v>
      </c>
      <c r="B65" s="43">
        <v>0</v>
      </c>
      <c r="C65" s="43">
        <v>0</v>
      </c>
      <c r="D65" s="43">
        <v>0</v>
      </c>
      <c r="E65" s="43">
        <v>0</v>
      </c>
      <c r="F65" s="29">
        <v>981161.63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29">
        <f t="shared" si="15"/>
        <v>981161.63</v>
      </c>
      <c r="S65"/>
    </row>
    <row r="66" spans="1:20" ht="18.75" customHeight="1">
      <c r="A66" s="26" t="s">
        <v>59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2">
        <v>1355101.23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1355101.23</v>
      </c>
      <c r="T66"/>
    </row>
    <row r="67" spans="1:21" ht="18.75" customHeight="1">
      <c r="A67" s="26" t="s">
        <v>60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2">
        <v>1015043.08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1015043.08</v>
      </c>
      <c r="U67"/>
    </row>
    <row r="68" spans="1:22" ht="18.75" customHeight="1">
      <c r="A68" s="26" t="s">
        <v>61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29">
        <v>898158.03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898158.03</v>
      </c>
      <c r="V68"/>
    </row>
    <row r="69" spans="1:23" ht="18.75" customHeight="1">
      <c r="A69" s="26" t="s">
        <v>62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29">
        <v>1228757.98</v>
      </c>
      <c r="L69" s="29">
        <v>1133824.48</v>
      </c>
      <c r="M69" s="43">
        <v>0</v>
      </c>
      <c r="N69" s="43">
        <v>0</v>
      </c>
      <c r="O69" s="34">
        <f t="shared" si="15"/>
        <v>2362582.46</v>
      </c>
      <c r="P69"/>
      <c r="W69"/>
    </row>
    <row r="70" spans="1:25" ht="18.75" customHeight="1">
      <c r="A70" s="26" t="s">
        <v>63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29">
        <v>621518.84</v>
      </c>
      <c r="N70" s="43">
        <v>0</v>
      </c>
      <c r="O70" s="34">
        <f t="shared" si="15"/>
        <v>621518.84</v>
      </c>
      <c r="R70"/>
      <c r="Y70"/>
    </row>
    <row r="71" spans="1:26" ht="18.75" customHeight="1">
      <c r="A71" s="36" t="s">
        <v>64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5">
        <v>313913.42</v>
      </c>
      <c r="O71" s="46">
        <f t="shared" si="15"/>
        <v>313913.42</v>
      </c>
      <c r="P71"/>
      <c r="S71"/>
      <c r="Z71"/>
    </row>
    <row r="72" spans="1:12" ht="21" customHeight="1">
      <c r="A72" s="47" t="s">
        <v>80</v>
      </c>
      <c r="B72" s="48"/>
      <c r="C72" s="48"/>
      <c r="D72"/>
      <c r="E72"/>
      <c r="F72"/>
      <c r="G72"/>
      <c r="H72" s="49"/>
      <c r="I72" s="49"/>
      <c r="J72"/>
      <c r="K72"/>
      <c r="L72"/>
    </row>
    <row r="73" spans="1:14" ht="15.7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2:14" ht="13.5">
      <c r="B74" s="53"/>
      <c r="C74" s="53"/>
      <c r="D74" s="54"/>
      <c r="E74" s="54"/>
      <c r="F74" s="54"/>
      <c r="G74" s="54"/>
      <c r="H74" s="53"/>
      <c r="I74" s="53"/>
      <c r="K74" s="54"/>
      <c r="M74" s="53"/>
      <c r="N74" s="53"/>
    </row>
    <row r="75" spans="2:14" ht="13.5">
      <c r="B75" s="48"/>
      <c r="C75" s="48"/>
      <c r="D75"/>
      <c r="E75"/>
      <c r="F75"/>
      <c r="G75"/>
      <c r="H75"/>
      <c r="I75"/>
      <c r="J75"/>
      <c r="K75"/>
      <c r="L75"/>
      <c r="N75" s="53"/>
    </row>
    <row r="76" ht="13.5">
      <c r="N76" s="53"/>
    </row>
    <row r="77" ht="13.5">
      <c r="N77" s="53"/>
    </row>
    <row r="78" ht="14.2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spans="3:14" ht="13.5">
      <c r="C97" s="52"/>
      <c r="D97" s="52"/>
      <c r="E97" s="52"/>
      <c r="N97" s="53"/>
    </row>
    <row r="98" spans="3:14" ht="13.5">
      <c r="C98" s="52"/>
      <c r="E98" s="52"/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</sheetData>
  <sheetProtection/>
  <mergeCells count="6">
    <mergeCell ref="A1:O1"/>
    <mergeCell ref="A2:O2"/>
    <mergeCell ref="A4:A6"/>
    <mergeCell ref="B4:N4"/>
    <mergeCell ref="O4:O6"/>
    <mergeCell ref="A73:N7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2024-02-09T14:46:20Z</dcterms:modified>
  <cp:category/>
  <cp:version/>
  <cp:contentType/>
  <cp:contentStatus/>
</cp:coreProperties>
</file>