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total" sheetId="1" r:id="rId1"/>
  </sheets>
  <definedNames>
    <definedName name="_xlnm.Print_Area" localSheetId="0">'total'!$A$1:$K$74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<sst xmlns="http://schemas.openxmlformats.org/spreadsheetml/2006/main" count="87" uniqueCount="86">
  <si>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</si>
  <si>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</si>
  <si>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</si>
  <si>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</si>
  <si>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</si>
  <si>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</si>
  <si>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</si>
  <si>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</si>
  <si>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</si>
  <si>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</si>
  <si>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</si>
  <si>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</si>
  <si>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</si>
  <si>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</si>
  <si>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</si>
  <si>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</si>
  <si>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</si>
  <si>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</si>
  <si>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</si>
  <si>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</si>
  <si>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</si>
  <si>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</si>
  <si>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</si>
  <si>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</si>
  <si>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</si>
  <si>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</si>
  <si>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</si>
  <si>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</si>
  <si>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</si>
  <si>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</si>
  <si>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</si>
  <si>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</si>
  <si>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</si>
  <si>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</si>
  <si>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</si>
  <si>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</si>
  <si>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</si>
  <si>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</si>
  <si>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</si>
  <si>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</si>
  <si>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</si>
  <si>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</si>
  <si>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</si>
  <si>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</si>
  <si>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</si>
  <si>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</si>
  <si>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</si>
  <si>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</si>
  <si>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</si>
  <si>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</si>
  <si>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</si>
  <si>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</si>
  <si>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</si>
  <si>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</si>
  <si>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</si>
  <si>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</si>
  <si>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</si>
  <si>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</si>
  <si>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</si>
  <si>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</si>
  <si>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</si>
  <si>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</si>
  <si>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</si>
  <si>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</si>
  <si>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</si>
  <si>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</si>
  <si>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</si>
  <si>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</si>
  <si>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</si>
  <si>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</si>
  <si>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</si>
  <si>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</si>
  <si>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</si>
  <si>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</si>
  <si>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</si>
  <si>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</si>
  <si>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</si>
  <si>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</si>
  <si>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4.9. Remuneração Veículos Elétricos</t>
  </si>
  <si>
    <t>5.3. Revisão de Remuneração pelo Transporte Coletivo ¹</t>
  </si>
  <si>
    <t xml:space="preserve">¹  Remuneração do evento Fórmula 1, operações de 04/11/23 e 05/11/23.
</t>
  </si>
  <si>
    <t>OPERAÇÃO DE 01 A 29/02/24 - VENCIMENTO DE 08/02 A 07/03/24</t>
  </si>
  <si>
    <t>3. Fator de Transição na Remuneração (Cálculo diário - VER NOTA **)</t>
  </si>
  <si>
    <t xml:space="preserve">          (**)  Conforme previsto contratualmente, o cálculo do fator de transição é realizado diariamente, considerando as informações de passageiros e frota operacional em cada dia, não havendo cálculo mensal consolidado para o fator de transição. Os dados diários estão disponíveis nas planilhas respectivas para cada dia de operação.</t>
  </si>
  <si>
    <t xml:space="preserve">   Revisões de passageiros transportados, ar condicionado, fator de transição, rede da madrugada, arla 32 e equipamentos embarcados de novembro/23. Total de  358.767 passageiros da revisão.</t>
  </si>
  <si>
    <t xml:space="preserve">   Equipamentos embarcados de setembro/21 a janeiro/24.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</si>
</sst>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4" fontId="0" fillId="0" borderId="0" xfId="0" applyNumberFormat="1" applyAlignment="1">
      <alignment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/>
    </xf>
    <xf numFmtId="166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7.2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9"/>
      <c r="B3" s="52"/>
      <c r="C3" s="49"/>
      <c r="D3" s="49" t="s">
        <v>46</v>
      </c>
      <c r="E3" s="51">
        <v>4.4</v>
      </c>
      <c r="F3" s="51"/>
      <c r="G3" s="50"/>
      <c r="H3" s="50"/>
      <c r="I3" s="50"/>
      <c r="J3" s="50"/>
      <c r="K3" s="49"/>
    </row>
    <row r="4" spans="1:11" ht="15.75">
      <c r="A4" s="62" t="s">
        <v>45</v>
      </c>
      <c r="B4" s="63" t="s">
        <v>44</v>
      </c>
      <c r="C4" s="64"/>
      <c r="D4" s="64"/>
      <c r="E4" s="64"/>
      <c r="F4" s="64"/>
      <c r="G4" s="64"/>
      <c r="H4" s="64"/>
      <c r="I4" s="64"/>
      <c r="J4" s="64"/>
      <c r="K4" s="62" t="s">
        <v>43</v>
      </c>
    </row>
    <row r="5" spans="1:11" ht="43.5" customHeight="1">
      <c r="A5" s="62"/>
      <c r="B5" s="47" t="s">
        <v>56</v>
      </c>
      <c r="C5" s="47" t="s">
        <v>42</v>
      </c>
      <c r="D5" s="48" t="s">
        <v>57</v>
      </c>
      <c r="E5" s="48" t="s">
        <v>58</v>
      </c>
      <c r="F5" s="48" t="s">
        <v>59</v>
      </c>
      <c r="G5" s="47" t="s">
        <v>60</v>
      </c>
      <c r="H5" s="48" t="s">
        <v>57</v>
      </c>
      <c r="I5" s="47" t="s">
        <v>41</v>
      </c>
      <c r="J5" s="47" t="s">
        <v>61</v>
      </c>
      <c r="K5" s="62"/>
    </row>
    <row r="6" spans="1:11" ht="18.75" customHeight="1">
      <c r="A6" s="62"/>
      <c r="B6" s="46" t="s">
        <v>40</v>
      </c>
      <c r="C6" s="46" t="s">
        <v>39</v>
      </c>
      <c r="D6" s="46" t="s">
        <v>38</v>
      </c>
      <c r="E6" s="46" t="s">
        <v>37</v>
      </c>
      <c r="F6" s="46" t="s">
        <v>36</v>
      </c>
      <c r="G6" s="46" t="s">
        <v>35</v>
      </c>
      <c r="H6" s="46" t="s">
        <v>34</v>
      </c>
      <c r="I6" s="46" t="s">
        <v>33</v>
      </c>
      <c r="J6" s="46" t="s">
        <v>32</v>
      </c>
      <c r="K6" s="62"/>
    </row>
    <row r="7" spans="1:14" ht="16.5" customHeight="1">
      <c r="A7" s="12" t="s">
        <v>31</v>
      </c>
      <c r="B7" s="45">
        <f>+B8+B11</f>
        <v>7756471</v>
      </c>
      <c r="C7" s="45">
        <f aca="true" t="shared" si="0" ref="C7:J7">+C8+C11</f>
        <v>6192324</v>
      </c>
      <c r="D7" s="45">
        <f t="shared" si="0"/>
        <v>7738656</v>
      </c>
      <c r="E7" s="45">
        <f t="shared" si="0"/>
        <v>4352484</v>
      </c>
      <c r="F7" s="45">
        <f t="shared" si="0"/>
        <v>5719378</v>
      </c>
      <c r="G7" s="45">
        <f t="shared" si="0"/>
        <v>5565480</v>
      </c>
      <c r="H7" s="45">
        <f t="shared" si="0"/>
        <v>6122825</v>
      </c>
      <c r="I7" s="45">
        <f t="shared" si="0"/>
        <v>8694069</v>
      </c>
      <c r="J7" s="45">
        <f t="shared" si="0"/>
        <v>2721266</v>
      </c>
      <c r="K7" s="37">
        <f aca="true" t="shared" si="1" ref="K7:K13">SUM(B7:J7)</f>
        <v>54862953</v>
      </c>
      <c r="L7" s="44"/>
      <c r="M7" s="69"/>
      <c r="N7"/>
    </row>
    <row r="8" spans="1:14" ht="16.5" customHeight="1">
      <c r="A8" s="42" t="s">
        <v>73</v>
      </c>
      <c r="B8" s="43">
        <f>+B9+B10</f>
        <v>365516</v>
      </c>
      <c r="C8" s="43">
        <f aca="true" t="shared" si="2" ref="C8:J8">+C9+C10</f>
        <v>359086</v>
      </c>
      <c r="D8" s="43">
        <f t="shared" si="2"/>
        <v>348929</v>
      </c>
      <c r="E8" s="43">
        <f t="shared" si="2"/>
        <v>247346</v>
      </c>
      <c r="F8" s="43">
        <f t="shared" si="2"/>
        <v>265385</v>
      </c>
      <c r="G8" s="43">
        <f t="shared" si="2"/>
        <v>147798</v>
      </c>
      <c r="H8" s="43">
        <f t="shared" si="2"/>
        <v>127214</v>
      </c>
      <c r="I8" s="43">
        <f t="shared" si="2"/>
        <v>364902</v>
      </c>
      <c r="J8" s="43">
        <f t="shared" si="2"/>
        <v>71514</v>
      </c>
      <c r="K8" s="37">
        <f t="shared" si="1"/>
        <v>2297690</v>
      </c>
      <c r="L8"/>
      <c r="M8"/>
      <c r="N8"/>
    </row>
    <row r="9" spans="1:14" ht="16.5" customHeight="1">
      <c r="A9" s="21" t="s">
        <v>30</v>
      </c>
      <c r="B9" s="43">
        <v>364175</v>
      </c>
      <c r="C9" s="43">
        <v>359040</v>
      </c>
      <c r="D9" s="43">
        <v>348929</v>
      </c>
      <c r="E9" s="43">
        <v>240748</v>
      </c>
      <c r="F9" s="43">
        <v>265054</v>
      </c>
      <c r="G9" s="43">
        <v>147724</v>
      </c>
      <c r="H9" s="43">
        <v>127214</v>
      </c>
      <c r="I9" s="43">
        <v>363448</v>
      </c>
      <c r="J9" s="43">
        <v>71514</v>
      </c>
      <c r="K9" s="37">
        <f t="shared" si="1"/>
        <v>2287846</v>
      </c>
      <c r="L9"/>
      <c r="M9"/>
      <c r="N9"/>
    </row>
    <row r="10" spans="1:14" ht="16.5" customHeight="1">
      <c r="A10" s="21" t="s">
        <v>29</v>
      </c>
      <c r="B10" s="43">
        <v>1341</v>
      </c>
      <c r="C10" s="43">
        <v>46</v>
      </c>
      <c r="D10" s="43">
        <v>0</v>
      </c>
      <c r="E10" s="43">
        <v>6598</v>
      </c>
      <c r="F10" s="43">
        <v>331</v>
      </c>
      <c r="G10" s="43">
        <v>74</v>
      </c>
      <c r="H10" s="43">
        <v>0</v>
      </c>
      <c r="I10" s="43">
        <v>1454</v>
      </c>
      <c r="J10" s="43">
        <v>0</v>
      </c>
      <c r="K10" s="37">
        <f t="shared" si="1"/>
        <v>9844</v>
      </c>
      <c r="L10"/>
      <c r="M10"/>
      <c r="N10"/>
    </row>
    <row r="11" spans="1:14" ht="16.5" customHeight="1">
      <c r="A11" s="42" t="s">
        <v>65</v>
      </c>
      <c r="B11" s="43">
        <v>7390955</v>
      </c>
      <c r="C11" s="41">
        <v>5833238</v>
      </c>
      <c r="D11" s="41">
        <v>7389727</v>
      </c>
      <c r="E11" s="41">
        <v>4105138</v>
      </c>
      <c r="F11" s="41">
        <v>5453993</v>
      </c>
      <c r="G11" s="41">
        <v>5417682</v>
      </c>
      <c r="H11" s="41">
        <v>5995611</v>
      </c>
      <c r="I11" s="41">
        <v>8329167</v>
      </c>
      <c r="J11" s="41">
        <v>2649752</v>
      </c>
      <c r="K11" s="37">
        <f t="shared" si="1"/>
        <v>52565263</v>
      </c>
      <c r="L11" s="58"/>
      <c r="M11" s="58"/>
      <c r="N11" s="58"/>
    </row>
    <row r="12" spans="1:14" ht="16.5" customHeight="1">
      <c r="A12" s="21" t="s">
        <v>77</v>
      </c>
      <c r="B12" s="43">
        <v>524012</v>
      </c>
      <c r="C12" s="41">
        <v>447464</v>
      </c>
      <c r="D12" s="41">
        <v>576218</v>
      </c>
      <c r="E12" s="41">
        <v>388468</v>
      </c>
      <c r="F12" s="41">
        <v>339677</v>
      </c>
      <c r="G12" s="41">
        <v>309091</v>
      </c>
      <c r="H12" s="41">
        <v>312839</v>
      </c>
      <c r="I12" s="41">
        <v>449844</v>
      </c>
      <c r="J12" s="41">
        <v>113749</v>
      </c>
      <c r="K12" s="37">
        <f t="shared" si="1"/>
        <v>3461362</v>
      </c>
      <c r="L12" s="58"/>
      <c r="M12" s="58"/>
      <c r="N12" s="58"/>
    </row>
    <row r="13" spans="1:14" ht="16.5" customHeight="1">
      <c r="A13" s="21" t="s">
        <v>66</v>
      </c>
      <c r="B13" s="41">
        <f>+B11-B12</f>
        <v>6866943</v>
      </c>
      <c r="C13" s="41">
        <f aca="true" t="shared" si="3" ref="C13:J13">+C11-C12</f>
        <v>5385774</v>
      </c>
      <c r="D13" s="41">
        <f t="shared" si="3"/>
        <v>6813509</v>
      </c>
      <c r="E13" s="41">
        <f t="shared" si="3"/>
        <v>3716670</v>
      </c>
      <c r="F13" s="41">
        <f t="shared" si="3"/>
        <v>5114316</v>
      </c>
      <c r="G13" s="41">
        <f t="shared" si="3"/>
        <v>5108591</v>
      </c>
      <c r="H13" s="41">
        <f t="shared" si="3"/>
        <v>5682772</v>
      </c>
      <c r="I13" s="41">
        <f t="shared" si="3"/>
        <v>7879323</v>
      </c>
      <c r="J13" s="41">
        <f t="shared" si="3"/>
        <v>2536003</v>
      </c>
      <c r="K13" s="37">
        <f t="shared" si="1"/>
        <v>49103901</v>
      </c>
      <c r="L13" s="59"/>
      <c r="M13" s="58"/>
      <c r="N13" s="58"/>
    </row>
    <row r="14" spans="1:14" ht="12" customHeight="1">
      <c r="A14" s="21"/>
      <c r="B14" s="41"/>
      <c r="C14" s="41"/>
      <c r="D14" s="41"/>
      <c r="E14" s="41"/>
      <c r="F14" s="41"/>
      <c r="G14" s="41"/>
      <c r="H14" s="41"/>
      <c r="I14" s="41"/>
      <c r="J14" s="41"/>
      <c r="K14" s="37"/>
      <c r="L14"/>
      <c r="M14"/>
      <c r="N14"/>
    </row>
    <row r="15" spans="1:14" ht="15.75" customHeight="1">
      <c r="A15" s="15" t="s">
        <v>28</v>
      </c>
      <c r="B15" s="40">
        <v>4.5149</v>
      </c>
      <c r="C15" s="40">
        <v>4.96</v>
      </c>
      <c r="D15" s="40">
        <v>5.4985</v>
      </c>
      <c r="E15" s="40">
        <v>4.7806</v>
      </c>
      <c r="F15" s="40">
        <v>5.0591</v>
      </c>
      <c r="G15" s="40">
        <v>5.1103</v>
      </c>
      <c r="H15" s="40">
        <v>4.069</v>
      </c>
      <c r="I15" s="40">
        <v>4.1102</v>
      </c>
      <c r="J15" s="40">
        <v>4.6508</v>
      </c>
      <c r="K15" s="30"/>
      <c r="L15"/>
      <c r="M15"/>
      <c r="N15"/>
    </row>
    <row r="16" spans="1:12" ht="15" customHeight="1">
      <c r="A16" s="15" t="s">
        <v>67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30"/>
      <c r="L16" s="58"/>
    </row>
    <row r="17" spans="1:11" ht="12" customHeight="1">
      <c r="A17" s="16"/>
      <c r="B17" s="16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0"/>
    </row>
    <row r="18" spans="1:11" ht="16.5" customHeight="1">
      <c r="A18" s="15" t="s">
        <v>82</v>
      </c>
      <c r="B18" s="38"/>
      <c r="C18" s="38"/>
      <c r="D18" s="38"/>
      <c r="E18" s="38"/>
      <c r="F18" s="38"/>
      <c r="G18" s="38"/>
      <c r="H18" s="38"/>
      <c r="I18" s="38"/>
      <c r="J18" s="38"/>
      <c r="K18" s="30"/>
    </row>
    <row r="19" spans="1:11" ht="12" customHeight="1">
      <c r="A19" s="15"/>
      <c r="B19" s="30">
        <v>0</v>
      </c>
      <c r="C19" s="30">
        <v>0</v>
      </c>
      <c r="D19" s="30">
        <v>0</v>
      </c>
      <c r="E19" s="37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14"/>
    </row>
    <row r="20" spans="1:14" ht="16.5" customHeight="1">
      <c r="A20" s="36" t="s">
        <v>76</v>
      </c>
      <c r="B20" s="35">
        <f>SUM(B21:B30)</f>
        <v>41506090.910000004</v>
      </c>
      <c r="C20" s="35">
        <f aca="true" t="shared" si="4" ref="C20:J20">SUM(C21:C30)</f>
        <v>39212091.730000004</v>
      </c>
      <c r="D20" s="35">
        <f t="shared" si="4"/>
        <v>49406653.04999999</v>
      </c>
      <c r="E20" s="35">
        <f t="shared" si="4"/>
        <v>29935462.299999997</v>
      </c>
      <c r="F20" s="35">
        <f t="shared" si="4"/>
        <v>30538241.889999993</v>
      </c>
      <c r="G20" s="35">
        <f t="shared" si="4"/>
        <v>33692468.059999995</v>
      </c>
      <c r="H20" s="35">
        <f t="shared" si="4"/>
        <v>30728849.57</v>
      </c>
      <c r="I20" s="35">
        <f t="shared" si="4"/>
        <v>42248219.18000001</v>
      </c>
      <c r="J20" s="35">
        <f t="shared" si="4"/>
        <v>14113305.979999999</v>
      </c>
      <c r="K20" s="35">
        <f aca="true" t="shared" si="5" ref="K20:K29">SUM(B20:J20)</f>
        <v>311381382.67</v>
      </c>
      <c r="L20" s="66"/>
      <c r="M20" s="70"/>
      <c r="N20"/>
    </row>
    <row r="21" spans="1:14" ht="16.5" customHeight="1">
      <c r="A21" s="34" t="s">
        <v>27</v>
      </c>
      <c r="B21" s="57">
        <v>35019690.910000004</v>
      </c>
      <c r="C21" s="57">
        <v>30713927.040000007</v>
      </c>
      <c r="D21" s="57">
        <v>42551000.029999994</v>
      </c>
      <c r="E21" s="57">
        <v>20807484.99</v>
      </c>
      <c r="F21" s="57">
        <v>28934905.239999995</v>
      </c>
      <c r="G21" s="57">
        <v>28441272.45</v>
      </c>
      <c r="H21" s="57">
        <v>24913774.919999998</v>
      </c>
      <c r="I21" s="57">
        <v>35734362.42</v>
      </c>
      <c r="J21" s="57">
        <v>12656063.909999998</v>
      </c>
      <c r="K21" s="29">
        <f t="shared" si="5"/>
        <v>259772481.90999994</v>
      </c>
      <c r="L21" s="66"/>
      <c r="M21"/>
      <c r="N21"/>
    </row>
    <row r="22" spans="1:14" ht="16.5" customHeight="1">
      <c r="A22" s="17" t="s">
        <v>26</v>
      </c>
      <c r="B22" s="29">
        <v>4889002.48</v>
      </c>
      <c r="C22" s="29">
        <v>6979068.209999999</v>
      </c>
      <c r="D22" s="29">
        <v>5037344.170000002</v>
      </c>
      <c r="E22" s="29">
        <v>7847155.070000001</v>
      </c>
      <c r="F22" s="29">
        <v>491725.3800000002</v>
      </c>
      <c r="G22" s="29">
        <v>4043717.04</v>
      </c>
      <c r="H22" s="29">
        <v>4517116.300000001</v>
      </c>
      <c r="I22" s="29">
        <v>2367607.6999999997</v>
      </c>
      <c r="J22" s="29">
        <v>870889.6099999999</v>
      </c>
      <c r="K22" s="29">
        <f t="shared" si="5"/>
        <v>37043625.96</v>
      </c>
      <c r="L22"/>
      <c r="M22"/>
      <c r="N22"/>
    </row>
    <row r="23" spans="1:14" ht="16.5" customHeight="1">
      <c r="A23" s="17" t="s">
        <v>25</v>
      </c>
      <c r="B23" s="29">
        <v>1462306.07</v>
      </c>
      <c r="C23" s="29">
        <v>1335164.75</v>
      </c>
      <c r="D23" s="29">
        <v>1561480.1200000003</v>
      </c>
      <c r="E23" s="29">
        <v>1061754.79</v>
      </c>
      <c r="F23" s="29">
        <v>999466.12</v>
      </c>
      <c r="G23" s="29">
        <v>1089594.1700000002</v>
      </c>
      <c r="H23" s="29">
        <v>1127782.23</v>
      </c>
      <c r="I23" s="29">
        <v>1737020.0999999999</v>
      </c>
      <c r="J23" s="29">
        <v>503735.80000000016</v>
      </c>
      <c r="K23" s="29">
        <f t="shared" si="5"/>
        <v>10878304.15</v>
      </c>
      <c r="L23"/>
      <c r="M23"/>
      <c r="N23"/>
    </row>
    <row r="24" spans="1:14" ht="16.5" customHeight="1">
      <c r="A24" s="17" t="s">
        <v>24</v>
      </c>
      <c r="B24" s="29">
        <v>54871.56000000001</v>
      </c>
      <c r="C24" s="33">
        <v>109743.12000000002</v>
      </c>
      <c r="D24" s="33">
        <v>164614.67999999993</v>
      </c>
      <c r="E24" s="29">
        <v>164614.67999999993</v>
      </c>
      <c r="F24" s="29">
        <v>54871.56000000001</v>
      </c>
      <c r="G24" s="33">
        <v>54871.56000000001</v>
      </c>
      <c r="H24" s="33">
        <v>109743.12000000002</v>
      </c>
      <c r="I24" s="33">
        <v>109743.12000000002</v>
      </c>
      <c r="J24" s="33">
        <v>54871.56000000001</v>
      </c>
      <c r="K24" s="29">
        <f t="shared" si="5"/>
        <v>877944.9600000001</v>
      </c>
      <c r="L24"/>
      <c r="M24"/>
      <c r="N24"/>
    </row>
    <row r="25" spans="1:14" ht="16.5" customHeight="1">
      <c r="A25" s="17" t="s">
        <v>23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5"/>
        <v>0</v>
      </c>
      <c r="L25"/>
      <c r="M25"/>
      <c r="N25"/>
    </row>
    <row r="26" spans="1:14" ht="16.5" customHeight="1">
      <c r="A26" s="17" t="s">
        <v>68</v>
      </c>
      <c r="B26" s="29">
        <v>41338.72</v>
      </c>
      <c r="C26" s="29">
        <v>39015.96</v>
      </c>
      <c r="D26" s="29">
        <v>49972.07</v>
      </c>
      <c r="E26" s="29">
        <v>29960.530000000002</v>
      </c>
      <c r="F26" s="29">
        <v>31194.75</v>
      </c>
      <c r="G26" s="29">
        <v>34294.720000000016</v>
      </c>
      <c r="H26" s="29">
        <v>31477.08000000001</v>
      </c>
      <c r="I26" s="29">
        <v>43027</v>
      </c>
      <c r="J26" s="29">
        <v>13913.550000000005</v>
      </c>
      <c r="K26" s="29">
        <f t="shared" si="5"/>
        <v>314194.38</v>
      </c>
      <c r="L26" s="58"/>
      <c r="M26" s="58"/>
      <c r="N26" s="58"/>
    </row>
    <row r="27" spans="1:14" ht="16.5" customHeight="1">
      <c r="A27" s="17" t="s">
        <v>74</v>
      </c>
      <c r="B27" s="29">
        <v>11017.970000000005</v>
      </c>
      <c r="C27" s="29">
        <v>9401.8</v>
      </c>
      <c r="D27" s="29">
        <v>11116.57</v>
      </c>
      <c r="E27" s="29">
        <v>6464.970000000002</v>
      </c>
      <c r="F27" s="29">
        <v>7332.069999999999</v>
      </c>
      <c r="G27" s="29">
        <v>7470.110000000002</v>
      </c>
      <c r="H27" s="29">
        <v>7391.229999999998</v>
      </c>
      <c r="I27" s="29">
        <v>9547.029999999995</v>
      </c>
      <c r="J27" s="29">
        <v>3666.180000000001</v>
      </c>
      <c r="K27" s="29">
        <f t="shared" si="5"/>
        <v>73407.93000000001</v>
      </c>
      <c r="L27" s="58"/>
      <c r="M27" s="58"/>
      <c r="N27" s="58"/>
    </row>
    <row r="28" spans="1:14" ht="16.5" customHeight="1">
      <c r="A28" s="17" t="s">
        <v>75</v>
      </c>
      <c r="B28" s="29">
        <v>27863.199999999986</v>
      </c>
      <c r="C28" s="29">
        <v>25770.85000000001</v>
      </c>
      <c r="D28" s="29">
        <v>31125.410000000018</v>
      </c>
      <c r="E28" s="29">
        <v>18027.269999999993</v>
      </c>
      <c r="F28" s="29">
        <v>18746.77</v>
      </c>
      <c r="G28" s="29">
        <v>21248.01</v>
      </c>
      <c r="H28" s="29">
        <v>21564.690000000006</v>
      </c>
      <c r="I28" s="29">
        <v>30462.670000000013</v>
      </c>
      <c r="J28" s="29">
        <v>10165.369999999999</v>
      </c>
      <c r="K28" s="29">
        <f t="shared" si="5"/>
        <v>204974.24000000002</v>
      </c>
      <c r="L28" s="58"/>
      <c r="M28" s="58"/>
      <c r="N28" s="58"/>
    </row>
    <row r="29" spans="1:14" ht="16.5" customHeight="1">
      <c r="A29" s="17" t="s">
        <v>78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2216449.14</v>
      </c>
      <c r="J29" s="29">
        <v>0</v>
      </c>
      <c r="K29" s="29">
        <f t="shared" si="5"/>
        <v>2216449.14</v>
      </c>
      <c r="L29" s="58"/>
      <c r="M29" s="58"/>
      <c r="N29" s="58"/>
    </row>
    <row r="30" spans="1:11" ht="12" customHeight="1">
      <c r="A30" s="32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1" ht="12" customHeight="1">
      <c r="A31" s="17"/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/>
    </row>
    <row r="32" spans="1:14" ht="16.5" customHeight="1">
      <c r="A32" s="15" t="s">
        <v>22</v>
      </c>
      <c r="B32" s="29">
        <f aca="true" t="shared" si="6" ref="B32:J32">+B33+B38+B50</f>
        <v>-1746669.6400000001</v>
      </c>
      <c r="C32" s="29">
        <f t="shared" si="6"/>
        <v>-1380577.46</v>
      </c>
      <c r="D32" s="29">
        <f t="shared" si="6"/>
        <v>-2639332.890000001</v>
      </c>
      <c r="E32" s="29">
        <f t="shared" si="6"/>
        <v>-1673198.2899999998</v>
      </c>
      <c r="F32" s="29">
        <f t="shared" si="6"/>
        <v>-682083.7500000001</v>
      </c>
      <c r="G32" s="29">
        <f t="shared" si="6"/>
        <v>-1600584.26</v>
      </c>
      <c r="H32" s="29">
        <f t="shared" si="6"/>
        <v>-736254.1999999987</v>
      </c>
      <c r="I32" s="29">
        <f t="shared" si="6"/>
        <v>-1323981.68</v>
      </c>
      <c r="J32" s="29">
        <f t="shared" si="6"/>
        <v>-392765.3999999994</v>
      </c>
      <c r="K32" s="29">
        <f aca="true" t="shared" si="7" ref="K32:K47">SUM(B32:J32)</f>
        <v>-12175447.569999998</v>
      </c>
      <c r="L32"/>
      <c r="M32"/>
      <c r="N32"/>
    </row>
    <row r="33" spans="1:14" ht="16.5" customHeight="1">
      <c r="A33" s="17" t="s">
        <v>21</v>
      </c>
      <c r="B33" s="29">
        <f aca="true" t="shared" si="8" ref="B33:J33">B34+B35+B36+B37</f>
        <v>-2353473.81</v>
      </c>
      <c r="C33" s="29">
        <f t="shared" si="8"/>
        <v>-1722103.34</v>
      </c>
      <c r="D33" s="29">
        <f t="shared" si="8"/>
        <v>-1912069.71</v>
      </c>
      <c r="E33" s="29">
        <f t="shared" si="8"/>
        <v>-2201437.4699999997</v>
      </c>
      <c r="F33" s="29">
        <f t="shared" si="8"/>
        <v>-1166237.6</v>
      </c>
      <c r="G33" s="29">
        <f t="shared" si="8"/>
        <v>-1464041.51</v>
      </c>
      <c r="H33" s="29">
        <f t="shared" si="8"/>
        <v>-721709.86</v>
      </c>
      <c r="I33" s="29">
        <f t="shared" si="8"/>
        <v>-1851932.56</v>
      </c>
      <c r="J33" s="29">
        <f t="shared" si="8"/>
        <v>-392639.39999999997</v>
      </c>
      <c r="K33" s="29">
        <f t="shared" si="7"/>
        <v>-13785645.26</v>
      </c>
      <c r="L33"/>
      <c r="M33"/>
      <c r="N33"/>
    </row>
    <row r="34" spans="1:14" s="22" customFormat="1" ht="16.5" customHeight="1">
      <c r="A34" s="28" t="s">
        <v>53</v>
      </c>
      <c r="B34" s="29">
        <f aca="true" t="shared" si="9" ref="B34:J34">-ROUND((B9)*$E$3,2)</f>
        <v>-1602370</v>
      </c>
      <c r="C34" s="29">
        <f t="shared" si="9"/>
        <v>-1579776</v>
      </c>
      <c r="D34" s="29">
        <f t="shared" si="9"/>
        <v>-1535287.6</v>
      </c>
      <c r="E34" s="29">
        <f t="shared" si="9"/>
        <v>-1059291.2</v>
      </c>
      <c r="F34" s="29">
        <f t="shared" si="9"/>
        <v>-1166237.6</v>
      </c>
      <c r="G34" s="29">
        <f t="shared" si="9"/>
        <v>-649985.6</v>
      </c>
      <c r="H34" s="29">
        <f t="shared" si="9"/>
        <v>-559741.6</v>
      </c>
      <c r="I34" s="29">
        <f t="shared" si="9"/>
        <v>-1599171.2</v>
      </c>
      <c r="J34" s="29">
        <f t="shared" si="9"/>
        <v>-314661.6</v>
      </c>
      <c r="K34" s="29">
        <f t="shared" si="7"/>
        <v>-10066522.399999999</v>
      </c>
      <c r="L34" s="27"/>
      <c r="M34"/>
      <c r="N34"/>
    </row>
    <row r="35" spans="1:14" ht="16.5" customHeight="1">
      <c r="A35" s="24" t="s">
        <v>20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9">
        <f t="shared" si="7"/>
        <v>0</v>
      </c>
      <c r="L35"/>
      <c r="M35"/>
      <c r="N35"/>
    </row>
    <row r="36" spans="1:14" ht="16.5" customHeight="1">
      <c r="A36" s="24" t="s">
        <v>19</v>
      </c>
      <c r="B36" s="29">
        <v>0</v>
      </c>
      <c r="C36" s="29">
        <v>0</v>
      </c>
      <c r="D36" s="29">
        <v>0</v>
      </c>
      <c r="E36" s="29">
        <v>0</v>
      </c>
      <c r="F36" s="25">
        <v>0</v>
      </c>
      <c r="G36" s="29">
        <v>0</v>
      </c>
      <c r="H36" s="29">
        <v>0</v>
      </c>
      <c r="I36" s="29">
        <v>0</v>
      </c>
      <c r="J36" s="29">
        <v>0</v>
      </c>
      <c r="K36" s="29">
        <f t="shared" si="7"/>
        <v>0</v>
      </c>
      <c r="L36"/>
      <c r="M36"/>
      <c r="N36"/>
    </row>
    <row r="37" spans="1:14" ht="16.5" customHeight="1">
      <c r="A37" s="24" t="s">
        <v>18</v>
      </c>
      <c r="B37" s="29">
        <v>-751103.81</v>
      </c>
      <c r="C37" s="29">
        <v>-142327.34</v>
      </c>
      <c r="D37" s="29">
        <v>-376782.11</v>
      </c>
      <c r="E37" s="29">
        <v>-1142146.27</v>
      </c>
      <c r="F37" s="25">
        <v>0</v>
      </c>
      <c r="G37" s="29">
        <v>-814055.91</v>
      </c>
      <c r="H37" s="29">
        <v>-161968.25999999998</v>
      </c>
      <c r="I37" s="29">
        <v>-252761.36</v>
      </c>
      <c r="J37" s="29">
        <v>-77977.79999999999</v>
      </c>
      <c r="K37" s="29">
        <f t="shared" si="7"/>
        <v>-3719122.86</v>
      </c>
      <c r="L37"/>
      <c r="M37"/>
      <c r="N37"/>
    </row>
    <row r="38" spans="1:14" s="22" customFormat="1" ht="16.5" customHeight="1">
      <c r="A38" s="17" t="s">
        <v>17</v>
      </c>
      <c r="B38" s="26">
        <f aca="true" t="shared" si="10" ref="B38:J38">SUM(B39:B48)</f>
        <v>-60721.22</v>
      </c>
      <c r="C38" s="26">
        <f t="shared" si="10"/>
        <v>-63422.520000000004</v>
      </c>
      <c r="D38" s="26">
        <f t="shared" si="10"/>
        <v>-1098539.5300000012</v>
      </c>
      <c r="E38" s="26">
        <f t="shared" si="10"/>
        <v>-40827.6</v>
      </c>
      <c r="F38" s="26">
        <f t="shared" si="10"/>
        <v>-39867.79</v>
      </c>
      <c r="G38" s="26">
        <f t="shared" si="10"/>
        <v>-437153.05</v>
      </c>
      <c r="H38" s="26">
        <f t="shared" si="10"/>
        <v>-108095.80999999866</v>
      </c>
      <c r="I38" s="26">
        <f t="shared" si="10"/>
        <v>-67639.67</v>
      </c>
      <c r="J38" s="26">
        <f t="shared" si="10"/>
        <v>-214746.43999999948</v>
      </c>
      <c r="K38" s="29">
        <f t="shared" si="7"/>
        <v>-2131013.6299999994</v>
      </c>
      <c r="L38"/>
      <c r="M38"/>
      <c r="N38"/>
    </row>
    <row r="39" spans="1:14" ht="16.5" customHeight="1">
      <c r="A39" s="24" t="s">
        <v>16</v>
      </c>
      <c r="B39" s="16">
        <v>0</v>
      </c>
      <c r="C39" s="16">
        <v>0</v>
      </c>
      <c r="D39" s="26">
        <v>-725221.12</v>
      </c>
      <c r="E39" s="25">
        <v>0</v>
      </c>
      <c r="F39" s="25">
        <v>0</v>
      </c>
      <c r="G39" s="16">
        <v>0</v>
      </c>
      <c r="H39" s="25">
        <v>0</v>
      </c>
      <c r="I39" s="16">
        <v>0</v>
      </c>
      <c r="J39" s="26">
        <v>-209947.7299999999</v>
      </c>
      <c r="K39" s="29">
        <f t="shared" si="7"/>
        <v>-935168.8499999999</v>
      </c>
      <c r="L39"/>
      <c r="M39"/>
      <c r="N39"/>
    </row>
    <row r="40" spans="1:14" ht="16.5" customHeight="1">
      <c r="A40" s="24" t="s">
        <v>15</v>
      </c>
      <c r="B40" s="26">
        <v>-52801.22</v>
      </c>
      <c r="C40" s="26">
        <v>-59700.12</v>
      </c>
      <c r="D40" s="26">
        <v>-372684.81</v>
      </c>
      <c r="E40" s="26">
        <v>0</v>
      </c>
      <c r="F40" s="26">
        <v>-32700.19</v>
      </c>
      <c r="G40" s="26">
        <v>-435767.05</v>
      </c>
      <c r="H40" s="26">
        <v>-107303.81</v>
      </c>
      <c r="I40" s="26">
        <v>-65461.67</v>
      </c>
      <c r="J40" s="26">
        <v>-2264.31</v>
      </c>
      <c r="K40" s="29">
        <f t="shared" si="7"/>
        <v>-1128683.18</v>
      </c>
      <c r="L40"/>
      <c r="M40"/>
      <c r="N40"/>
    </row>
    <row r="41" spans="1:14" ht="16.5" customHeight="1">
      <c r="A41" s="24" t="s">
        <v>14</v>
      </c>
      <c r="B41" s="26">
        <v>-7920</v>
      </c>
      <c r="C41" s="26">
        <v>-3722.4</v>
      </c>
      <c r="D41" s="26">
        <v>-633.6</v>
      </c>
      <c r="E41" s="26">
        <v>-1227.6</v>
      </c>
      <c r="F41" s="26">
        <v>-7167.6</v>
      </c>
      <c r="G41" s="26">
        <v>-1386</v>
      </c>
      <c r="H41" s="26">
        <v>-792</v>
      </c>
      <c r="I41" s="26">
        <v>-2178</v>
      </c>
      <c r="J41" s="26">
        <v>-2534.4</v>
      </c>
      <c r="K41" s="29">
        <f t="shared" si="7"/>
        <v>-27561.600000000002</v>
      </c>
      <c r="L41"/>
      <c r="M41"/>
      <c r="N41"/>
    </row>
    <row r="42" spans="1:14" ht="16.5" customHeight="1">
      <c r="A42" s="24" t="s">
        <v>13</v>
      </c>
      <c r="B42" s="16">
        <v>0</v>
      </c>
      <c r="C42" s="16">
        <v>0</v>
      </c>
      <c r="D42" s="16">
        <v>0</v>
      </c>
      <c r="E42" s="26">
        <v>-39600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29">
        <f t="shared" si="7"/>
        <v>-39600</v>
      </c>
      <c r="L42"/>
      <c r="M42"/>
      <c r="N42"/>
    </row>
    <row r="43" spans="1:14" ht="16.5" customHeight="1">
      <c r="A43" s="24" t="s">
        <v>12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29">
        <f t="shared" si="7"/>
        <v>0</v>
      </c>
      <c r="L43"/>
      <c r="M43"/>
      <c r="N43"/>
    </row>
    <row r="44" spans="1:14" ht="16.5" customHeight="1">
      <c r="A44" s="24" t="s">
        <v>11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29">
        <f t="shared" si="7"/>
        <v>0</v>
      </c>
      <c r="L44"/>
      <c r="M44"/>
      <c r="N44"/>
    </row>
    <row r="45" spans="1:12" s="22" customFormat="1" ht="16.5" customHeight="1">
      <c r="A45" s="24" t="s">
        <v>10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29">
        <f t="shared" si="7"/>
        <v>0</v>
      </c>
      <c r="L45" s="23"/>
    </row>
    <row r="46" spans="1:14" s="22" customFormat="1" ht="16.5" customHeight="1">
      <c r="A46" s="24" t="s">
        <v>63</v>
      </c>
      <c r="B46" s="16">
        <v>0</v>
      </c>
      <c r="C46" s="16">
        <v>0</v>
      </c>
      <c r="D46" s="26">
        <v>38925000</v>
      </c>
      <c r="E46" s="16">
        <v>0</v>
      </c>
      <c r="F46" s="16">
        <v>0</v>
      </c>
      <c r="G46" s="16">
        <v>0</v>
      </c>
      <c r="H46" s="26">
        <v>25524000</v>
      </c>
      <c r="I46" s="16">
        <v>0</v>
      </c>
      <c r="J46" s="26">
        <v>11236500</v>
      </c>
      <c r="K46" s="29">
        <f t="shared" si="7"/>
        <v>75685500</v>
      </c>
      <c r="L46" s="23"/>
      <c r="M46"/>
      <c r="N46"/>
    </row>
    <row r="47" spans="1:14" s="22" customFormat="1" ht="16.5" customHeight="1">
      <c r="A47" s="24" t="s">
        <v>64</v>
      </c>
      <c r="B47" s="16">
        <v>0</v>
      </c>
      <c r="C47" s="16">
        <v>0</v>
      </c>
      <c r="D47" s="26">
        <v>-38925000</v>
      </c>
      <c r="E47" s="16">
        <v>0</v>
      </c>
      <c r="F47" s="16">
        <v>0</v>
      </c>
      <c r="G47" s="16">
        <v>0</v>
      </c>
      <c r="H47" s="26">
        <v>-25524000</v>
      </c>
      <c r="I47" s="16">
        <v>0</v>
      </c>
      <c r="J47" s="26">
        <v>-11236500</v>
      </c>
      <c r="K47" s="29">
        <f t="shared" si="7"/>
        <v>-75685500</v>
      </c>
      <c r="L47" s="23"/>
      <c r="M47"/>
      <c r="N47"/>
    </row>
    <row r="48" spans="1:14" s="22" customFormat="1" ht="16.5" customHeight="1">
      <c r="A48" s="24" t="s">
        <v>9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26">
        <v>0</v>
      </c>
      <c r="I48" s="16">
        <v>0</v>
      </c>
      <c r="J48" s="16">
        <v>0</v>
      </c>
      <c r="K48" s="29">
        <f aca="true" t="shared" si="11" ref="K46:K53">SUM(B48:J48)</f>
        <v>0</v>
      </c>
      <c r="L48" s="23"/>
      <c r="M48"/>
      <c r="N48"/>
    </row>
    <row r="49" spans="1:12" ht="12" customHeight="1">
      <c r="A49" s="2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20"/>
    </row>
    <row r="50" spans="1:14" ht="16.5" customHeight="1">
      <c r="A50" s="17" t="s">
        <v>79</v>
      </c>
      <c r="B50" s="26">
        <v>667525.39</v>
      </c>
      <c r="C50" s="26">
        <v>404948.4</v>
      </c>
      <c r="D50" s="26">
        <v>371276.35</v>
      </c>
      <c r="E50" s="26">
        <v>569066.78</v>
      </c>
      <c r="F50" s="26">
        <v>524021.64</v>
      </c>
      <c r="G50" s="26">
        <v>300610.3</v>
      </c>
      <c r="H50" s="26">
        <v>93551.47</v>
      </c>
      <c r="I50" s="26">
        <v>595590.55</v>
      </c>
      <c r="J50" s="26">
        <v>214620.44</v>
      </c>
      <c r="K50" s="26">
        <f t="shared" si="11"/>
        <v>3741211.32</v>
      </c>
      <c r="L50"/>
      <c r="M50"/>
      <c r="N50"/>
    </row>
    <row r="51" spans="1:14" ht="16.5" customHeight="1">
      <c r="A51" s="17" t="s">
        <v>69</v>
      </c>
      <c r="B51" s="16">
        <f>+B52+B53</f>
        <v>0</v>
      </c>
      <c r="C51" s="16">
        <f aca="true" t="shared" si="12" ref="C51:J51">+C52+C53</f>
        <v>0</v>
      </c>
      <c r="D51" s="16">
        <f t="shared" si="12"/>
        <v>0</v>
      </c>
      <c r="E51" s="16">
        <f t="shared" si="12"/>
        <v>0</v>
      </c>
      <c r="F51" s="16">
        <f t="shared" si="12"/>
        <v>0</v>
      </c>
      <c r="G51" s="16">
        <f t="shared" si="12"/>
        <v>0</v>
      </c>
      <c r="H51" s="16">
        <f t="shared" si="12"/>
        <v>0</v>
      </c>
      <c r="I51" s="16">
        <f t="shared" si="12"/>
        <v>0</v>
      </c>
      <c r="J51" s="16">
        <f t="shared" si="12"/>
        <v>0</v>
      </c>
      <c r="K51" s="29">
        <f t="shared" si="11"/>
        <v>0</v>
      </c>
      <c r="L51" s="54"/>
      <c r="M51" s="58"/>
      <c r="N51" s="58"/>
    </row>
    <row r="52" spans="1:14" ht="16.5" customHeight="1">
      <c r="A52" s="24" t="s">
        <v>70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f t="shared" si="11"/>
        <v>0</v>
      </c>
      <c r="L52" s="58"/>
      <c r="M52" s="58"/>
      <c r="N52" s="58"/>
    </row>
    <row r="53" spans="1:14" ht="16.5" customHeight="1">
      <c r="A53" s="24" t="s">
        <v>71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f t="shared" si="11"/>
        <v>0</v>
      </c>
      <c r="L53" s="54"/>
      <c r="M53" s="58"/>
      <c r="N53" s="58"/>
    </row>
    <row r="54" spans="1:12" ht="12" customHeight="1">
      <c r="A54" s="17"/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9"/>
      <c r="L54" s="8"/>
    </row>
    <row r="55" spans="1:13" ht="16.5" customHeight="1">
      <c r="A55" s="15" t="s">
        <v>8</v>
      </c>
      <c r="B55" s="26">
        <f aca="true" t="shared" si="13" ref="B55:J55">IF(B20+B32+B56&lt;0,0,B20+B32+B56)</f>
        <v>39759421.27</v>
      </c>
      <c r="C55" s="26">
        <f t="shared" si="13"/>
        <v>37831514.27</v>
      </c>
      <c r="D55" s="26">
        <f t="shared" si="13"/>
        <v>46767320.15999999</v>
      </c>
      <c r="E55" s="26">
        <f t="shared" si="13"/>
        <v>28262264.009999998</v>
      </c>
      <c r="F55" s="26">
        <f t="shared" si="13"/>
        <v>29856158.139999993</v>
      </c>
      <c r="G55" s="26">
        <f t="shared" si="13"/>
        <v>32091883.799999993</v>
      </c>
      <c r="H55" s="26">
        <f t="shared" si="13"/>
        <v>29992595.37</v>
      </c>
      <c r="I55" s="26">
        <f t="shared" si="13"/>
        <v>40924237.50000001</v>
      </c>
      <c r="J55" s="26">
        <f t="shared" si="13"/>
        <v>13720540.58</v>
      </c>
      <c r="K55" s="19">
        <f>SUM(B55:J55)</f>
        <v>299205935.09999996</v>
      </c>
      <c r="L55" s="53"/>
      <c r="M55" s="71"/>
    </row>
    <row r="56" spans="1:13" ht="16.5" customHeight="1">
      <c r="A56" s="17" t="s">
        <v>7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f>SUM(B56:J56)</f>
        <v>0</v>
      </c>
      <c r="L56" s="70"/>
      <c r="M56" s="18"/>
    </row>
    <row r="57" spans="1:14" ht="16.5" customHeight="1">
      <c r="A57" s="17" t="s">
        <v>6</v>
      </c>
      <c r="B57" s="26">
        <f aca="true" t="shared" si="14" ref="B57:J57">IF(B20+B32+B56&gt;0,0,B20+B32+B56)</f>
        <v>0</v>
      </c>
      <c r="C57" s="26">
        <f t="shared" si="14"/>
        <v>0</v>
      </c>
      <c r="D57" s="26">
        <f t="shared" si="14"/>
        <v>0</v>
      </c>
      <c r="E57" s="26">
        <f t="shared" si="14"/>
        <v>0</v>
      </c>
      <c r="F57" s="26">
        <f t="shared" si="14"/>
        <v>0</v>
      </c>
      <c r="G57" s="26">
        <f t="shared" si="14"/>
        <v>0</v>
      </c>
      <c r="H57" s="26">
        <f t="shared" si="14"/>
        <v>0</v>
      </c>
      <c r="I57" s="26">
        <f t="shared" si="14"/>
        <v>0</v>
      </c>
      <c r="J57" s="26">
        <f t="shared" si="14"/>
        <v>0</v>
      </c>
      <c r="K57" s="16">
        <f>SUM(B57:J57)</f>
        <v>0</v>
      </c>
      <c r="L57"/>
      <c r="M57"/>
      <c r="N57"/>
    </row>
    <row r="58" spans="1:11" ht="12" customHeight="1">
      <c r="A58" s="15"/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/>
    </row>
    <row r="59" spans="1:12" ht="12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55"/>
    </row>
    <row r="60" spans="1:11" ht="12" customHeight="1">
      <c r="A60" s="12"/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/>
    </row>
    <row r="61" spans="1:12" ht="16.5" customHeight="1">
      <c r="A61" s="10" t="s">
        <v>5</v>
      </c>
      <c r="B61" s="9">
        <f aca="true" t="shared" si="15" ref="B61:J61">SUM(B62:B73)</f>
        <v>39759421.28</v>
      </c>
      <c r="C61" s="9">
        <f t="shared" si="15"/>
        <v>37831514.27024885</v>
      </c>
      <c r="D61" s="9">
        <f t="shared" si="15"/>
        <v>46767320.16576754</v>
      </c>
      <c r="E61" s="9">
        <f t="shared" si="15"/>
        <v>28262263.995830916</v>
      </c>
      <c r="F61" s="9">
        <f t="shared" si="15"/>
        <v>29856158.131366663</v>
      </c>
      <c r="G61" s="9">
        <f t="shared" si="15"/>
        <v>32091883.816548567</v>
      </c>
      <c r="H61" s="9">
        <f t="shared" si="15"/>
        <v>29992595.37461222</v>
      </c>
      <c r="I61" s="9">
        <f>SUM(I62:I74)</f>
        <v>40924237.480000004</v>
      </c>
      <c r="J61" s="9">
        <f t="shared" si="15"/>
        <v>13720540.579180432</v>
      </c>
      <c r="K61" s="5">
        <f>SUM(K62:K74)</f>
        <v>299205935.0935552</v>
      </c>
      <c r="L61" s="8"/>
    </row>
    <row r="62" spans="1:12" ht="16.5" customHeight="1">
      <c r="A62" s="7" t="s">
        <v>54</v>
      </c>
      <c r="B62" s="26">
        <v>34829880.15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6" ref="K62:K73">SUM(B62:J62)</f>
        <v>34829880.15</v>
      </c>
      <c r="L62"/>
    </row>
    <row r="63" spans="1:12" ht="16.5" customHeight="1">
      <c r="A63" s="7" t="s">
        <v>55</v>
      </c>
      <c r="B63" s="26">
        <v>4929541.13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6"/>
        <v>4929541.13</v>
      </c>
      <c r="L63"/>
    </row>
    <row r="64" spans="1:12" ht="16.5" customHeight="1">
      <c r="A64" s="7" t="s">
        <v>4</v>
      </c>
      <c r="B64" s="6">
        <v>0</v>
      </c>
      <c r="C64" s="26">
        <v>37831514.27024885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6"/>
        <v>37831514.27024885</v>
      </c>
      <c r="L64" s="55"/>
    </row>
    <row r="65" spans="1:11" ht="16.5" customHeight="1">
      <c r="A65" s="7" t="s">
        <v>3</v>
      </c>
      <c r="B65" s="6">
        <v>0</v>
      </c>
      <c r="C65" s="6">
        <v>0</v>
      </c>
      <c r="D65" s="26">
        <v>46767320.16576754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6"/>
        <v>46767320.16576754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26">
        <v>28262263.995830916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6"/>
        <v>28262263.995830916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26">
        <v>29856158.131366663</v>
      </c>
      <c r="G67" s="6">
        <v>0</v>
      </c>
      <c r="H67" s="6">
        <v>0</v>
      </c>
      <c r="I67" s="6">
        <v>0</v>
      </c>
      <c r="J67" s="6">
        <v>0</v>
      </c>
      <c r="K67" s="5">
        <f t="shared" si="16"/>
        <v>29856158.131366663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26">
        <v>32091883.816548567</v>
      </c>
      <c r="H68" s="6">
        <v>0</v>
      </c>
      <c r="I68" s="6">
        <v>0</v>
      </c>
      <c r="J68" s="6">
        <v>0</v>
      </c>
      <c r="K68" s="5">
        <f t="shared" si="16"/>
        <v>32091883.816548567</v>
      </c>
    </row>
    <row r="69" spans="1:11" ht="16.5" customHeight="1">
      <c r="A69" s="7" t="s">
        <v>47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26">
        <v>29992595.37461222</v>
      </c>
      <c r="I69" s="6">
        <v>0</v>
      </c>
      <c r="J69" s="6">
        <v>0</v>
      </c>
      <c r="K69" s="5">
        <f t="shared" si="16"/>
        <v>29992595.37461222</v>
      </c>
    </row>
    <row r="70" spans="1:11" ht="16.5" customHeight="1">
      <c r="A70" s="7" t="s">
        <v>48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6"/>
        <v>0</v>
      </c>
    </row>
    <row r="71" spans="1:11" ht="16.5" customHeight="1">
      <c r="A71" s="7" t="s">
        <v>49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26">
        <v>15325707.6</v>
      </c>
      <c r="J71" s="6">
        <v>0</v>
      </c>
      <c r="K71" s="5">
        <f t="shared" si="16"/>
        <v>15325707.6</v>
      </c>
    </row>
    <row r="72" spans="1:11" ht="16.5" customHeight="1">
      <c r="A72" s="7" t="s">
        <v>50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26">
        <v>25598529.880000003</v>
      </c>
      <c r="J72" s="6">
        <v>0</v>
      </c>
      <c r="K72" s="5">
        <f t="shared" si="16"/>
        <v>25598529.880000003</v>
      </c>
    </row>
    <row r="73" spans="1:11" ht="16.5" customHeight="1">
      <c r="A73" s="7" t="s">
        <v>51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26">
        <v>13720540.579180432</v>
      </c>
      <c r="K73" s="5">
        <f t="shared" si="16"/>
        <v>13720540.579180432</v>
      </c>
    </row>
    <row r="74" spans="1:11" ht="18" customHeight="1">
      <c r="A74" s="4" t="s">
        <v>62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6" t="s">
        <v>72</v>
      </c>
      <c r="B75"/>
      <c r="C75"/>
      <c r="D75"/>
      <c r="E75"/>
      <c r="F75"/>
      <c r="G75"/>
      <c r="H75"/>
      <c r="I75"/>
      <c r="J75"/>
    </row>
    <row r="76" spans="1:14" ht="18" customHeight="1">
      <c r="A76" s="65" t="s">
        <v>83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</row>
    <row r="77" ht="18" customHeight="1">
      <c r="A77" s="67" t="s">
        <v>80</v>
      </c>
    </row>
    <row r="78" ht="15.75">
      <c r="A78" s="68" t="s">
        <v>84</v>
      </c>
    </row>
    <row r="79" ht="15.75">
      <c r="A79" s="67" t="s">
        <v>85</v>
      </c>
    </row>
  </sheetData>
  <sheetProtection/>
  <mergeCells count="6">
    <mergeCell ref="A1:K1"/>
    <mergeCell ref="A2:K2"/>
    <mergeCell ref="A4:A6"/>
    <mergeCell ref="B4:J4"/>
    <mergeCell ref="K4:K6"/>
    <mergeCell ref="A76:N7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2024-03-08T20:32:21Z</dcterms:modified>
  <cp:category/>
  <cp:version/>
  <cp:contentType/>
  <cp:contentStatus/>
</cp:coreProperties>
</file>