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total" sheetId="1" r:id="rId1"/>
  </sheets>
  <definedNames>
    <definedName name="_xlnm.Print_Area" localSheetId="0">'total'!$A$1:$L$76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<sst xmlns="http://schemas.openxmlformats.org/spreadsheetml/2006/main" count="92" uniqueCount="91">
  <si>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</si>
  <si>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</si>
  <si>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</si>
  <si>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</si>
  <si>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</si>
  <si>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</si>
  <si>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</si>
  <si>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</si>
  <si>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</si>
  <si>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</si>
  <si>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</si>
  <si>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</si>
  <si>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</si>
  <si>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</si>
  <si>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</si>
  <si>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</si>
  <si>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</si>
  <si>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</si>
  <si>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</si>
  <si>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</si>
  <si>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</si>
  <si>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</si>
  <si>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</si>
  <si>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</si>
  <si>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</si>
  <si>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</si>
  <si>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</si>
  <si>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</si>
  <si>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</si>
  <si>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</si>
  <si>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</si>
  <si>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</si>
  <si>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</si>
  <si>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</si>
  <si>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</si>
  <si>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</si>
  <si>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</si>
  <si>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</si>
  <si>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</si>
  <si>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</si>
  <si>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</si>
  <si>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</si>
  <si>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</si>
  <si>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</si>
  <si>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</si>
  <si>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</si>
  <si>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</si>
  <si>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</si>
  <si>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</si>
  <si>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</si>
  <si>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</si>
  <si>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</si>
  <si>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</si>
  <si>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</si>
  <si>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</si>
  <si>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</si>
  <si>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</si>
  <si>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</si>
  <si>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</si>
  <si>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</si>
  <si>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</si>
  <si>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</si>
  <si>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</si>
  <si>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</si>
  <si>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</si>
  <si>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</si>
  <si>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</si>
  <si>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</si>
  <si>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</si>
  <si>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</si>
  <si>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</si>
  <si>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</si>
  <si>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</si>
  <si>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</si>
  <si>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</si>
  <si>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</si>
  <si>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</si>
  <si>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</si>
  <si>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</si>
  <si>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</si>
  <si>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</si>
  <si>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</si>
  <si>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4.9. Remuneração Veículos Elétricos</t>
  </si>
  <si>
    <t>5.3. Revisão de Remuneração pelo Transporte Coletivo ¹</t>
  </si>
  <si>
    <t>OPERAÇÃO DE 01 A 29/02/24 - VENCIMENTO DE 08/02 A 07/03/24</t>
  </si>
  <si>
    <t>3. Fator de Transição na Remuneração (Cálculo diário - VER NOTA **)</t>
  </si>
  <si>
    <t xml:space="preserve">          (**)  Conforme previsto contratualmente, o cálculo do fator de transição é realizado diariamente, considerando as informações de passageiros e frota operacional em cada dia, não havendo cálculo mensal consolidado para o fator de transição. Os dados diários estão disponíveis nas planilhas respectivas para cada dia de operação.</t>
  </si>
  <si>
    <t xml:space="preserve">   Revisões de passageiros transportados, ar condicionado, fator de transição, rede da madrugada, arla 32 e equipamentos embarcados de novembro/23. Total de  12.191 passageiros da revisão.</t>
  </si>
  <si>
    <t xml:space="preserve">   Fator de transição de abril/23 e junho/23.</t>
  </si>
  <si>
    <t xml:space="preserve">   Equipamentos embarcados de setembro/21 a janeiro/24.</t>
  </si>
  <si>
    <t xml:space="preserve"> ¹ Energia para tração novembro, dezembro/23 e janeiro/24.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</si>
</sst>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4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/>
    </xf>
    <xf numFmtId="165" fontId="0" fillId="0" borderId="0" xfId="0" applyNumberFormat="1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7.625" style="1" bestFit="1" customWidth="1"/>
    <col min="14" max="16384" width="9.00390625" style="1" customWidth="1"/>
  </cols>
  <sheetData>
    <row r="1" spans="1:12" ht="25.5" customHeight="1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55</v>
      </c>
      <c r="D5" s="6" t="s">
        <v>5</v>
      </c>
      <c r="E5" s="7" t="s">
        <v>56</v>
      </c>
      <c r="F5" s="7" t="s">
        <v>57</v>
      </c>
      <c r="G5" s="7" t="s">
        <v>58</v>
      </c>
      <c r="H5" s="7" t="s">
        <v>59</v>
      </c>
      <c r="I5" s="6" t="s">
        <v>6</v>
      </c>
      <c r="J5" s="6" t="s">
        <v>60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4" ht="17.25" customHeight="1">
      <c r="A7" s="9" t="s">
        <v>17</v>
      </c>
      <c r="B7" s="10">
        <f>B8+B11</f>
        <v>1967448</v>
      </c>
      <c r="C7" s="10">
        <f aca="true" t="shared" si="0" ref="C7:K7">C8+C11</f>
        <v>2540206</v>
      </c>
      <c r="D7" s="10">
        <f t="shared" si="0"/>
        <v>7534364</v>
      </c>
      <c r="E7" s="10">
        <f t="shared" si="0"/>
        <v>5860188</v>
      </c>
      <c r="F7" s="10">
        <f t="shared" si="0"/>
        <v>6397215</v>
      </c>
      <c r="G7" s="10">
        <f t="shared" si="0"/>
        <v>3500355</v>
      </c>
      <c r="H7" s="10">
        <f t="shared" si="0"/>
        <v>2068791</v>
      </c>
      <c r="I7" s="10">
        <f t="shared" si="0"/>
        <v>2891036</v>
      </c>
      <c r="J7" s="10">
        <f t="shared" si="0"/>
        <v>2649739</v>
      </c>
      <c r="K7" s="10">
        <f t="shared" si="0"/>
        <v>5148699</v>
      </c>
      <c r="L7" s="10">
        <f aca="true" t="shared" si="1" ref="L7:L13">SUM(B7:K7)</f>
        <v>40558041</v>
      </c>
      <c r="M7" s="11"/>
      <c r="N7" s="69"/>
    </row>
    <row r="8" spans="1:13" ht="17.25" customHeight="1">
      <c r="A8" s="12" t="s">
        <v>79</v>
      </c>
      <c r="B8" s="13">
        <f>B9+B10</f>
        <v>113043</v>
      </c>
      <c r="C8" s="13">
        <f aca="true" t="shared" si="2" ref="C8:K8">C9+C10</f>
        <v>125591</v>
      </c>
      <c r="D8" s="13">
        <f t="shared" si="2"/>
        <v>378596</v>
      </c>
      <c r="E8" s="13">
        <f t="shared" si="2"/>
        <v>266767</v>
      </c>
      <c r="F8" s="13">
        <f t="shared" si="2"/>
        <v>247038</v>
      </c>
      <c r="G8" s="13">
        <f t="shared" si="2"/>
        <v>196602</v>
      </c>
      <c r="H8" s="13">
        <f t="shared" si="2"/>
        <v>97704</v>
      </c>
      <c r="I8" s="13">
        <f t="shared" si="2"/>
        <v>107726</v>
      </c>
      <c r="J8" s="13">
        <f t="shared" si="2"/>
        <v>137557</v>
      </c>
      <c r="K8" s="13">
        <f t="shared" si="2"/>
        <v>237434</v>
      </c>
      <c r="L8" s="13">
        <f t="shared" si="1"/>
        <v>1908058</v>
      </c>
      <c r="M8"/>
    </row>
    <row r="9" spans="1:13" ht="17.25" customHeight="1">
      <c r="A9" s="14" t="s">
        <v>18</v>
      </c>
      <c r="B9" s="15">
        <v>113003</v>
      </c>
      <c r="C9" s="15">
        <v>125591</v>
      </c>
      <c r="D9" s="15">
        <v>378596</v>
      </c>
      <c r="E9" s="15">
        <v>266755</v>
      </c>
      <c r="F9" s="15">
        <v>247038</v>
      </c>
      <c r="G9" s="15">
        <v>196602</v>
      </c>
      <c r="H9" s="15">
        <v>96146</v>
      </c>
      <c r="I9" s="15">
        <v>107726</v>
      </c>
      <c r="J9" s="15">
        <v>137557</v>
      </c>
      <c r="K9" s="15">
        <v>237434</v>
      </c>
      <c r="L9" s="13">
        <f t="shared" si="1"/>
        <v>1906448</v>
      </c>
      <c r="M9"/>
    </row>
    <row r="10" spans="1:13" ht="17.25" customHeight="1">
      <c r="A10" s="14" t="s">
        <v>19</v>
      </c>
      <c r="B10" s="15">
        <v>40</v>
      </c>
      <c r="C10" s="15">
        <v>0</v>
      </c>
      <c r="D10" s="15">
        <v>0</v>
      </c>
      <c r="E10" s="15">
        <v>12</v>
      </c>
      <c r="F10" s="15">
        <v>0</v>
      </c>
      <c r="G10" s="15">
        <v>0</v>
      </c>
      <c r="H10" s="15">
        <v>1558</v>
      </c>
      <c r="I10" s="15">
        <v>0</v>
      </c>
      <c r="J10" s="15">
        <v>0</v>
      </c>
      <c r="K10" s="15">
        <v>0</v>
      </c>
      <c r="L10" s="13">
        <f t="shared" si="1"/>
        <v>1610</v>
      </c>
      <c r="M10"/>
    </row>
    <row r="11" spans="1:13" ht="17.25" customHeight="1">
      <c r="A11" s="12" t="s">
        <v>68</v>
      </c>
      <c r="B11" s="15">
        <v>1854405</v>
      </c>
      <c r="C11" s="15">
        <v>2414615</v>
      </c>
      <c r="D11" s="15">
        <v>7155768</v>
      </c>
      <c r="E11" s="15">
        <v>5593421</v>
      </c>
      <c r="F11" s="15">
        <v>6150177</v>
      </c>
      <c r="G11" s="15">
        <v>3303753</v>
      </c>
      <c r="H11" s="15">
        <v>1971087</v>
      </c>
      <c r="I11" s="15">
        <v>2783310</v>
      </c>
      <c r="J11" s="15">
        <v>2512182</v>
      </c>
      <c r="K11" s="15">
        <v>4911265</v>
      </c>
      <c r="L11" s="13">
        <f t="shared" si="1"/>
        <v>38649983</v>
      </c>
      <c r="M11" s="57"/>
    </row>
    <row r="12" spans="1:13" ht="17.25" customHeight="1">
      <c r="A12" s="14" t="s">
        <v>81</v>
      </c>
      <c r="B12" s="15">
        <v>212440</v>
      </c>
      <c r="C12" s="15">
        <v>183852</v>
      </c>
      <c r="D12" s="15">
        <v>626533</v>
      </c>
      <c r="E12" s="15">
        <v>559400</v>
      </c>
      <c r="F12" s="15">
        <v>529942</v>
      </c>
      <c r="G12" s="15">
        <v>309998</v>
      </c>
      <c r="H12" s="15">
        <v>177144</v>
      </c>
      <c r="I12" s="15">
        <v>156033</v>
      </c>
      <c r="J12" s="15">
        <v>182266</v>
      </c>
      <c r="K12" s="15">
        <v>321352</v>
      </c>
      <c r="L12" s="13">
        <f t="shared" si="1"/>
        <v>3258960</v>
      </c>
      <c r="M12" s="57"/>
    </row>
    <row r="13" spans="1:13" ht="17.25" customHeight="1">
      <c r="A13" s="14" t="s">
        <v>69</v>
      </c>
      <c r="B13" s="15">
        <f>+B11-B12</f>
        <v>1641965</v>
      </c>
      <c r="C13" s="15">
        <f aca="true" t="shared" si="3" ref="C13:K13">+C11-C12</f>
        <v>2230763</v>
      </c>
      <c r="D13" s="15">
        <f t="shared" si="3"/>
        <v>6529235</v>
      </c>
      <c r="E13" s="15">
        <f t="shared" si="3"/>
        <v>5034021</v>
      </c>
      <c r="F13" s="15">
        <f t="shared" si="3"/>
        <v>5620235</v>
      </c>
      <c r="G13" s="15">
        <f t="shared" si="3"/>
        <v>2993755</v>
      </c>
      <c r="H13" s="15">
        <f t="shared" si="3"/>
        <v>1793943</v>
      </c>
      <c r="I13" s="15">
        <f t="shared" si="3"/>
        <v>2627277</v>
      </c>
      <c r="J13" s="15">
        <f t="shared" si="3"/>
        <v>2329916</v>
      </c>
      <c r="K13" s="15">
        <f t="shared" si="3"/>
        <v>4589913</v>
      </c>
      <c r="L13" s="13">
        <f t="shared" si="1"/>
        <v>35391023</v>
      </c>
      <c r="M13" s="51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7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85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4" ht="17.25" customHeight="1">
      <c r="A20" s="24" t="s">
        <v>80</v>
      </c>
      <c r="B20" s="25">
        <f>SUM(B21:B30)</f>
        <v>19376572.69</v>
      </c>
      <c r="C20" s="25">
        <f aca="true" t="shared" si="4" ref="C20:K20">SUM(C21:C30)</f>
        <v>13013676.370000003</v>
      </c>
      <c r="D20" s="25">
        <f t="shared" si="4"/>
        <v>42788307.70999999</v>
      </c>
      <c r="E20" s="25">
        <f t="shared" si="4"/>
        <v>34706841.45999999</v>
      </c>
      <c r="F20" s="25">
        <f t="shared" si="4"/>
        <v>36438674.72999999</v>
      </c>
      <c r="G20" s="25">
        <f t="shared" si="4"/>
        <v>20700128.48</v>
      </c>
      <c r="H20" s="25">
        <f t="shared" si="4"/>
        <v>12479767.37</v>
      </c>
      <c r="I20" s="25">
        <f t="shared" si="4"/>
        <v>15111861.549999997</v>
      </c>
      <c r="J20" s="25">
        <f t="shared" si="4"/>
        <v>17488160.159999996</v>
      </c>
      <c r="K20" s="25">
        <f t="shared" si="4"/>
        <v>23516846.48</v>
      </c>
      <c r="L20" s="25">
        <f>SUM(B20:K20)</f>
        <v>235620836.99999994</v>
      </c>
      <c r="M20" s="65"/>
      <c r="N20" s="69"/>
    </row>
    <row r="21" spans="1:13" ht="17.25" customHeight="1">
      <c r="A21" s="26" t="s">
        <v>21</v>
      </c>
      <c r="B21" s="53">
        <v>14415294.740000002</v>
      </c>
      <c r="C21" s="53">
        <v>10479111.830000002</v>
      </c>
      <c r="D21" s="53">
        <v>36992973.79</v>
      </c>
      <c r="E21" s="53">
        <v>29145059.029999994</v>
      </c>
      <c r="F21" s="53">
        <v>28111921.589999996</v>
      </c>
      <c r="G21" s="53">
        <v>16913365.340000004</v>
      </c>
      <c r="H21" s="53">
        <v>11011140.12</v>
      </c>
      <c r="I21" s="53">
        <v>12757852.789999995</v>
      </c>
      <c r="J21" s="53">
        <v>12593149.589999998</v>
      </c>
      <c r="K21" s="53">
        <v>19982100.85</v>
      </c>
      <c r="L21" s="33">
        <f aca="true" t="shared" si="5" ref="L21:L28">SUM(B21:K21)</f>
        <v>192401969.67</v>
      </c>
      <c r="M21"/>
    </row>
    <row r="22" spans="1:13" ht="17.25" customHeight="1">
      <c r="A22" s="27" t="s">
        <v>22</v>
      </c>
      <c r="B22" s="33">
        <v>3835517.74</v>
      </c>
      <c r="C22" s="33">
        <v>2070366.8099999996</v>
      </c>
      <c r="D22" s="33">
        <v>3887829.560000001</v>
      </c>
      <c r="E22" s="33">
        <v>4360666.38</v>
      </c>
      <c r="F22" s="33">
        <v>6688364.500000001</v>
      </c>
      <c r="G22" s="33">
        <v>2906455.65</v>
      </c>
      <c r="H22" s="33">
        <v>882358.0499999997</v>
      </c>
      <c r="I22" s="33">
        <v>1898262.5</v>
      </c>
      <c r="J22" s="33">
        <v>4203010.1</v>
      </c>
      <c r="K22" s="33">
        <v>2635747.1799999997</v>
      </c>
      <c r="L22" s="33">
        <f t="shared" si="5"/>
        <v>33368578.47</v>
      </c>
      <c r="M22" s="66"/>
    </row>
    <row r="23" spans="1:13" ht="17.25" customHeight="1">
      <c r="A23" s="27" t="s">
        <v>23</v>
      </c>
      <c r="B23" s="33">
        <v>74274.93000000001</v>
      </c>
      <c r="C23" s="33">
        <v>385267.19</v>
      </c>
      <c r="D23" s="33">
        <v>1718170.0699999998</v>
      </c>
      <c r="E23" s="33">
        <v>1028373.11</v>
      </c>
      <c r="F23" s="33">
        <v>1460821.9</v>
      </c>
      <c r="G23" s="33">
        <v>843061.8800000001</v>
      </c>
      <c r="H23" s="33">
        <v>508392.3</v>
      </c>
      <c r="I23" s="33">
        <v>372691.8600000001</v>
      </c>
      <c r="J23" s="33">
        <v>549827.36</v>
      </c>
      <c r="K23" s="33">
        <v>744545.98</v>
      </c>
      <c r="L23" s="33">
        <f t="shared" si="5"/>
        <v>7685426.58</v>
      </c>
      <c r="M23"/>
    </row>
    <row r="24" spans="1:13" ht="17.25" customHeight="1">
      <c r="A24" s="27" t="s">
        <v>24</v>
      </c>
      <c r="B24" s="33">
        <v>54871.56000000001</v>
      </c>
      <c r="C24" s="29">
        <v>54871.56000000001</v>
      </c>
      <c r="D24" s="29">
        <v>109743.12000000002</v>
      </c>
      <c r="E24" s="29">
        <v>109743.12000000002</v>
      </c>
      <c r="F24" s="33">
        <v>109743.12000000002</v>
      </c>
      <c r="G24" s="29">
        <v>0</v>
      </c>
      <c r="H24" s="33">
        <v>54871.56000000001</v>
      </c>
      <c r="I24" s="29">
        <v>54871.56000000001</v>
      </c>
      <c r="J24" s="29">
        <v>109743.12000000002</v>
      </c>
      <c r="K24" s="29">
        <v>109743.12000000002</v>
      </c>
      <c r="L24" s="33">
        <f t="shared" si="5"/>
        <v>768201.8400000001</v>
      </c>
      <c r="M24"/>
    </row>
    <row r="25" spans="1:13" ht="17.25" customHeight="1">
      <c r="A25" s="27" t="s">
        <v>25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5"/>
        <v>0</v>
      </c>
      <c r="M25"/>
    </row>
    <row r="26" spans="1:13" ht="17.25" customHeight="1">
      <c r="A26" s="27" t="s">
        <v>71</v>
      </c>
      <c r="B26" s="33">
        <v>19353.679999999997</v>
      </c>
      <c r="C26" s="33">
        <v>13002.379999999996</v>
      </c>
      <c r="D26" s="33">
        <v>42965.90999999999</v>
      </c>
      <c r="E26" s="33">
        <v>34990.350000000006</v>
      </c>
      <c r="F26" s="33">
        <v>37351</v>
      </c>
      <c r="G26" s="33">
        <v>20529.719999999998</v>
      </c>
      <c r="H26" s="33">
        <v>12463.930000000002</v>
      </c>
      <c r="I26" s="33">
        <v>15293.210000000003</v>
      </c>
      <c r="J26" s="33">
        <v>16987.200000000004</v>
      </c>
      <c r="K26" s="33">
        <v>23842.110000000004</v>
      </c>
      <c r="L26" s="33">
        <f t="shared" si="5"/>
        <v>236779.49</v>
      </c>
      <c r="M26" s="57"/>
    </row>
    <row r="27" spans="1:13" ht="17.25" customHeight="1">
      <c r="A27" s="27" t="s">
        <v>72</v>
      </c>
      <c r="B27" s="33">
        <v>10123.32</v>
      </c>
      <c r="C27" s="33">
        <v>7686.220000000003</v>
      </c>
      <c r="D27" s="33">
        <v>24976.539999999986</v>
      </c>
      <c r="E27" s="33">
        <v>19100.670000000002</v>
      </c>
      <c r="F27" s="33">
        <v>20834.470000000005</v>
      </c>
      <c r="G27" s="33">
        <v>11650.459999999995</v>
      </c>
      <c r="H27" s="33">
        <v>7171.029999999997</v>
      </c>
      <c r="I27" s="33">
        <v>8789.900000000005</v>
      </c>
      <c r="J27" s="33">
        <v>10593.990000000002</v>
      </c>
      <c r="K27" s="33">
        <v>14284.239999999996</v>
      </c>
      <c r="L27" s="33">
        <f t="shared" si="5"/>
        <v>135210.84</v>
      </c>
      <c r="M27" s="57"/>
    </row>
    <row r="28" spans="1:13" ht="17.25" customHeight="1">
      <c r="A28" s="27" t="s">
        <v>73</v>
      </c>
      <c r="B28" s="33">
        <v>4553</v>
      </c>
      <c r="C28" s="33">
        <v>3370.379999999998</v>
      </c>
      <c r="D28" s="33">
        <v>11648.720000000005</v>
      </c>
      <c r="E28" s="33">
        <v>8908.8</v>
      </c>
      <c r="F28" s="33">
        <v>9638.150000000005</v>
      </c>
      <c r="G28" s="33">
        <v>5065.430000000001</v>
      </c>
      <c r="H28" s="33">
        <v>3370.379999999998</v>
      </c>
      <c r="I28" s="33">
        <v>4099.729999999998</v>
      </c>
      <c r="J28" s="33">
        <v>4848.799999999997</v>
      </c>
      <c r="K28" s="33">
        <v>6583</v>
      </c>
      <c r="L28" s="33">
        <f t="shared" si="5"/>
        <v>62086.38999999999</v>
      </c>
      <c r="M28" s="57"/>
    </row>
    <row r="29" spans="1:13" ht="17.25" customHeight="1">
      <c r="A29" s="27" t="s">
        <v>82</v>
      </c>
      <c r="B29" s="33">
        <v>962583.7199999999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33291.48</v>
      </c>
      <c r="M29" s="57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26</v>
      </c>
      <c r="B32" s="33">
        <f aca="true" t="shared" si="6" ref="B32:K32">+B33+B38+B51</f>
        <v>-5035089.66</v>
      </c>
      <c r="C32" s="33">
        <f t="shared" si="6"/>
        <v>-306179.79000000004</v>
      </c>
      <c r="D32" s="33">
        <f t="shared" si="6"/>
        <v>-963442.21</v>
      </c>
      <c r="E32" s="33">
        <f t="shared" si="6"/>
        <v>-1177864.7099999986</v>
      </c>
      <c r="F32" s="33">
        <f t="shared" si="6"/>
        <v>-695159.7900000017</v>
      </c>
      <c r="G32" s="33">
        <f t="shared" si="6"/>
        <v>-528335.2100000001</v>
      </c>
      <c r="H32" s="33">
        <f t="shared" si="6"/>
        <v>-224201.26000000004</v>
      </c>
      <c r="I32" s="33">
        <f t="shared" si="6"/>
        <v>-453295.21999999986</v>
      </c>
      <c r="J32" s="33">
        <f t="shared" si="6"/>
        <v>-224740.11</v>
      </c>
      <c r="K32" s="33">
        <f t="shared" si="6"/>
        <v>-339078.26</v>
      </c>
      <c r="L32" s="33">
        <f aca="true" t="shared" si="7" ref="L32:L39">SUM(B32:K32)</f>
        <v>-9947386.22</v>
      </c>
      <c r="M32"/>
    </row>
    <row r="33" spans="1:13" ht="18.75" customHeight="1">
      <c r="A33" s="27" t="s">
        <v>27</v>
      </c>
      <c r="B33" s="33">
        <f>B34+B35+B36+B37</f>
        <v>-497213.2</v>
      </c>
      <c r="C33" s="33">
        <f aca="true" t="shared" si="8" ref="C33:K33">C34+C35+C36+C37</f>
        <v>-552600.4</v>
      </c>
      <c r="D33" s="33">
        <f t="shared" si="8"/>
        <v>-1665822.4</v>
      </c>
      <c r="E33" s="33">
        <f t="shared" si="8"/>
        <v>-1173722</v>
      </c>
      <c r="F33" s="33">
        <f t="shared" si="8"/>
        <v>-1086967.2</v>
      </c>
      <c r="G33" s="33">
        <f t="shared" si="8"/>
        <v>-865048.8</v>
      </c>
      <c r="H33" s="33">
        <f t="shared" si="8"/>
        <v>-423042.4</v>
      </c>
      <c r="I33" s="33">
        <f t="shared" si="8"/>
        <v>-584242.35</v>
      </c>
      <c r="J33" s="33">
        <f t="shared" si="8"/>
        <v>-605250.8</v>
      </c>
      <c r="K33" s="33">
        <f t="shared" si="8"/>
        <v>-1044709.6</v>
      </c>
      <c r="L33" s="33">
        <f t="shared" si="7"/>
        <v>-8498619.15</v>
      </c>
      <c r="M33"/>
    </row>
    <row r="34" spans="1:13" s="36" customFormat="1" ht="18.75" customHeight="1">
      <c r="A34" s="34" t="s">
        <v>50</v>
      </c>
      <c r="B34" s="33">
        <f aca="true" t="shared" si="9" ref="B34:K34">-ROUND((B9)*$E$3,2)</f>
        <v>-497213.2</v>
      </c>
      <c r="C34" s="33">
        <f t="shared" si="9"/>
        <v>-552600.4</v>
      </c>
      <c r="D34" s="33">
        <f t="shared" si="9"/>
        <v>-1665822.4</v>
      </c>
      <c r="E34" s="33">
        <f t="shared" si="9"/>
        <v>-1173722</v>
      </c>
      <c r="F34" s="33">
        <f t="shared" si="9"/>
        <v>-1086967.2</v>
      </c>
      <c r="G34" s="33">
        <f t="shared" si="9"/>
        <v>-865048.8</v>
      </c>
      <c r="H34" s="33">
        <f t="shared" si="9"/>
        <v>-423042.4</v>
      </c>
      <c r="I34" s="33">
        <f t="shared" si="9"/>
        <v>-473994.4</v>
      </c>
      <c r="J34" s="33">
        <f t="shared" si="9"/>
        <v>-605250.8</v>
      </c>
      <c r="K34" s="33">
        <f t="shared" si="9"/>
        <v>-1044709.6</v>
      </c>
      <c r="L34" s="33">
        <f t="shared" si="7"/>
        <v>-8388371.2</v>
      </c>
      <c r="M34" s="35"/>
    </row>
    <row r="35" spans="1:13" ht="18.75" customHeight="1">
      <c r="A35" s="37" t="s">
        <v>28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7"/>
        <v>0</v>
      </c>
      <c r="M35"/>
    </row>
    <row r="36" spans="1:13" ht="18.75" customHeight="1">
      <c r="A36" s="37" t="s">
        <v>29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7"/>
        <v>0</v>
      </c>
      <c r="M36"/>
    </row>
    <row r="37" spans="1:13" ht="18.75" customHeight="1">
      <c r="A37" s="37" t="s">
        <v>30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-110247.94999999998</v>
      </c>
      <c r="J37" s="17">
        <v>0</v>
      </c>
      <c r="K37" s="17">
        <v>0</v>
      </c>
      <c r="L37" s="33">
        <f t="shared" si="7"/>
        <v>-110247.94999999998</v>
      </c>
      <c r="M37"/>
    </row>
    <row r="38" spans="1:13" s="36" customFormat="1" ht="18.75" customHeight="1">
      <c r="A38" s="27" t="s">
        <v>31</v>
      </c>
      <c r="B38" s="38">
        <f>SUM(B39:B50)</f>
        <v>-3151054.53</v>
      </c>
      <c r="C38" s="38">
        <f aca="true" t="shared" si="10" ref="C38:K38">SUM(C39:C50)</f>
        <v>-29884.879999999997</v>
      </c>
      <c r="D38" s="38">
        <f t="shared" si="10"/>
        <v>-145817.12</v>
      </c>
      <c r="E38" s="38">
        <f t="shared" si="10"/>
        <v>-362986.3999999985</v>
      </c>
      <c r="F38" s="38">
        <f t="shared" si="10"/>
        <v>-74427.26000000164</v>
      </c>
      <c r="G38" s="38">
        <f t="shared" si="10"/>
        <v>-1346.4</v>
      </c>
      <c r="H38" s="38">
        <f t="shared" si="10"/>
        <v>-21362.7</v>
      </c>
      <c r="I38" s="38">
        <f t="shared" si="10"/>
        <v>-90268.16999999993</v>
      </c>
      <c r="J38" s="38">
        <f t="shared" si="10"/>
        <v>-25600.44</v>
      </c>
      <c r="K38" s="38">
        <f t="shared" si="10"/>
        <v>-58661.950000000004</v>
      </c>
      <c r="L38" s="33">
        <f t="shared" si="7"/>
        <v>-3961409.85</v>
      </c>
      <c r="M38"/>
    </row>
    <row r="39" spans="1:13" ht="18.75" customHeight="1">
      <c r="A39" s="37" t="s">
        <v>32</v>
      </c>
      <c r="B39" s="38">
        <v>-2365840.5899999994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7"/>
        <v>-2365840.5899999994</v>
      </c>
      <c r="M39"/>
    </row>
    <row r="40" spans="1:13" ht="18.75" customHeight="1">
      <c r="A40" s="37" t="s">
        <v>33</v>
      </c>
      <c r="B40" s="33">
        <v>-783986.3400000002</v>
      </c>
      <c r="C40" s="17">
        <v>0</v>
      </c>
      <c r="D40" s="17">
        <v>0</v>
      </c>
      <c r="E40" s="33">
        <v>-178811.73000000007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-962798.0700000003</v>
      </c>
      <c r="M40"/>
    </row>
    <row r="41" spans="1:13" ht="18.75" customHeight="1">
      <c r="A41" s="37" t="s">
        <v>34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aca="true" t="shared" si="11" ref="L41:L49">SUM(B41:K41)</f>
        <v>0</v>
      </c>
      <c r="M41"/>
    </row>
    <row r="42" spans="1:13" ht="18.75" customHeight="1">
      <c r="A42" s="37" t="s">
        <v>35</v>
      </c>
      <c r="B42" s="17">
        <v>0</v>
      </c>
      <c r="C42" s="33">
        <v>-26875.28</v>
      </c>
      <c r="D42" s="33">
        <v>-110797.52</v>
      </c>
      <c r="E42" s="33">
        <v>-183976.67</v>
      </c>
      <c r="F42" s="33">
        <v>-74427.26</v>
      </c>
      <c r="G42" s="17">
        <v>0</v>
      </c>
      <c r="H42" s="33">
        <v>-19699.5</v>
      </c>
      <c r="I42" s="33">
        <v>-90268.17000000001</v>
      </c>
      <c r="J42" s="33">
        <v>-24689.64</v>
      </c>
      <c r="K42" s="33">
        <v>-58503.55</v>
      </c>
      <c r="L42" s="33">
        <f t="shared" si="11"/>
        <v>-589237.5900000001</v>
      </c>
      <c r="M42"/>
    </row>
    <row r="43" spans="1:13" ht="18.75" customHeight="1">
      <c r="A43" s="37" t="s">
        <v>36</v>
      </c>
      <c r="B43" s="33">
        <v>-1227.6</v>
      </c>
      <c r="C43" s="33">
        <v>-3009.6</v>
      </c>
      <c r="D43" s="33">
        <v>-2019.6</v>
      </c>
      <c r="E43" s="33">
        <v>-198</v>
      </c>
      <c r="F43" s="17">
        <v>0</v>
      </c>
      <c r="G43" s="33">
        <v>-1346.4</v>
      </c>
      <c r="H43" s="33">
        <v>-1663.2</v>
      </c>
      <c r="I43" s="17">
        <v>0</v>
      </c>
      <c r="J43" s="33">
        <v>-910.8</v>
      </c>
      <c r="K43" s="33">
        <v>-158.4</v>
      </c>
      <c r="L43" s="33">
        <f t="shared" si="11"/>
        <v>-10533.599999999999</v>
      </c>
      <c r="M43"/>
    </row>
    <row r="44" spans="1:13" ht="18.75" customHeight="1">
      <c r="A44" s="37" t="s">
        <v>37</v>
      </c>
      <c r="B44" s="17">
        <v>0</v>
      </c>
      <c r="C44" s="17">
        <v>0</v>
      </c>
      <c r="D44" s="33">
        <v>-33000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1"/>
        <v>-33000</v>
      </c>
      <c r="M44"/>
    </row>
    <row r="45" spans="1:13" ht="18.75" customHeight="1">
      <c r="A45" s="37" t="s">
        <v>38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3">
        <f t="shared" si="11"/>
        <v>0</v>
      </c>
      <c r="M45"/>
    </row>
    <row r="46" spans="1:13" ht="18.75" customHeight="1">
      <c r="A46" s="37" t="s">
        <v>39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3">
        <f t="shared" si="11"/>
        <v>0</v>
      </c>
      <c r="M46"/>
    </row>
    <row r="47" spans="1:12" ht="18.75" customHeight="1">
      <c r="A47" s="37" t="s">
        <v>65</v>
      </c>
      <c r="B47" s="17">
        <v>0</v>
      </c>
      <c r="C47" s="17">
        <v>0</v>
      </c>
      <c r="D47" s="17">
        <v>0</v>
      </c>
      <c r="E47" s="17">
        <v>27714600</v>
      </c>
      <c r="F47" s="17">
        <v>29750000</v>
      </c>
      <c r="G47" s="17">
        <v>0</v>
      </c>
      <c r="H47" s="17">
        <v>0</v>
      </c>
      <c r="I47" s="17">
        <v>12460500</v>
      </c>
      <c r="J47" s="17">
        <v>0</v>
      </c>
      <c r="K47" s="17">
        <v>0</v>
      </c>
      <c r="L47" s="33">
        <f t="shared" si="11"/>
        <v>69925100</v>
      </c>
    </row>
    <row r="48" spans="1:12" ht="18.75" customHeight="1">
      <c r="A48" s="37" t="s">
        <v>66</v>
      </c>
      <c r="B48" s="17">
        <v>0</v>
      </c>
      <c r="C48" s="17">
        <v>0</v>
      </c>
      <c r="D48" s="17">
        <v>0</v>
      </c>
      <c r="E48" s="17">
        <v>-27714600</v>
      </c>
      <c r="F48" s="17">
        <v>-29750000</v>
      </c>
      <c r="G48" s="17">
        <v>0</v>
      </c>
      <c r="H48" s="17">
        <v>0</v>
      </c>
      <c r="I48" s="17">
        <v>-12460500</v>
      </c>
      <c r="J48" s="17">
        <v>0</v>
      </c>
      <c r="K48" s="17">
        <v>0</v>
      </c>
      <c r="L48" s="33">
        <f t="shared" si="11"/>
        <v>-69925100</v>
      </c>
    </row>
    <row r="49" spans="1:12" ht="18.75" customHeight="1">
      <c r="A49" s="37" t="s">
        <v>67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3">
        <f t="shared" si="11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83</v>
      </c>
      <c r="B51" s="33">
        <v>-1386821.93</v>
      </c>
      <c r="C51" s="33">
        <v>276305.49</v>
      </c>
      <c r="D51" s="33">
        <v>848197.31</v>
      </c>
      <c r="E51" s="33">
        <v>358843.69</v>
      </c>
      <c r="F51" s="33">
        <v>466234.67</v>
      </c>
      <c r="G51" s="33">
        <v>338059.99</v>
      </c>
      <c r="H51" s="33">
        <v>220203.84</v>
      </c>
      <c r="I51" s="33">
        <v>221215.30000000002</v>
      </c>
      <c r="J51" s="33">
        <v>406111.13</v>
      </c>
      <c r="K51" s="33">
        <v>764293.29</v>
      </c>
      <c r="L51" s="33">
        <f aca="true" t="shared" si="12" ref="L51:L56">SUM(B51:K51)</f>
        <v>2512642.7800000003</v>
      </c>
      <c r="M51"/>
    </row>
    <row r="52" spans="1:13" ht="18.75" customHeight="1">
      <c r="A52" s="27" t="s">
        <v>74</v>
      </c>
      <c r="B52" s="17">
        <f>+B53+B54</f>
        <v>0</v>
      </c>
      <c r="C52" s="17">
        <f aca="true" t="shared" si="13" ref="C52:K52">+C53+C54</f>
        <v>0</v>
      </c>
      <c r="D52" s="17">
        <f t="shared" si="13"/>
        <v>0</v>
      </c>
      <c r="E52" s="17">
        <f t="shared" si="13"/>
        <v>0</v>
      </c>
      <c r="F52" s="17">
        <f t="shared" si="13"/>
        <v>0</v>
      </c>
      <c r="G52" s="17">
        <f t="shared" si="13"/>
        <v>0</v>
      </c>
      <c r="H52" s="17">
        <f t="shared" si="13"/>
        <v>0</v>
      </c>
      <c r="I52" s="17">
        <f t="shared" si="13"/>
        <v>0</v>
      </c>
      <c r="J52" s="17">
        <f t="shared" si="13"/>
        <v>0</v>
      </c>
      <c r="K52" s="17">
        <f t="shared" si="13"/>
        <v>0</v>
      </c>
      <c r="L52" s="33">
        <f t="shared" si="12"/>
        <v>0</v>
      </c>
      <c r="M52" s="54"/>
    </row>
    <row r="53" spans="1:13" ht="18.75" customHeight="1">
      <c r="A53" s="37" t="s">
        <v>75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2"/>
        <v>0</v>
      </c>
      <c r="M53" s="54"/>
    </row>
    <row r="54" spans="1:13" ht="18.75" customHeight="1">
      <c r="A54" s="37" t="s">
        <v>76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2"/>
        <v>0</v>
      </c>
      <c r="M54" s="57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2"/>
        <v>0</v>
      </c>
      <c r="M55" s="40"/>
    </row>
    <row r="56" spans="1:14" ht="18.75" customHeight="1">
      <c r="A56" s="19" t="s">
        <v>40</v>
      </c>
      <c r="B56" s="41">
        <f aca="true" t="shared" si="14" ref="B56:K56">IF(B20+B32+B45+B57&lt;0,0,B20+B32+B57)</f>
        <v>14341483.030000001</v>
      </c>
      <c r="C56" s="41">
        <f t="shared" si="14"/>
        <v>12707496.580000002</v>
      </c>
      <c r="D56" s="41">
        <f t="shared" si="14"/>
        <v>41824865.49999999</v>
      </c>
      <c r="E56" s="41">
        <f t="shared" si="14"/>
        <v>33528976.749999996</v>
      </c>
      <c r="F56" s="41">
        <f t="shared" si="14"/>
        <v>35743514.93999999</v>
      </c>
      <c r="G56" s="41">
        <f t="shared" si="14"/>
        <v>20171793.27</v>
      </c>
      <c r="H56" s="41">
        <f t="shared" si="14"/>
        <v>12255566.11</v>
      </c>
      <c r="I56" s="41">
        <f t="shared" si="14"/>
        <v>14658566.329999996</v>
      </c>
      <c r="J56" s="41">
        <f t="shared" si="14"/>
        <v>17263420.049999997</v>
      </c>
      <c r="K56" s="41">
        <f t="shared" si="14"/>
        <v>23177768.22</v>
      </c>
      <c r="L56" s="42">
        <f t="shared" si="12"/>
        <v>225673450.78</v>
      </c>
      <c r="M56" s="52"/>
      <c r="N56" s="70"/>
    </row>
    <row r="57" spans="1:13" ht="18.75" customHeight="1">
      <c r="A57" s="27" t="s">
        <v>41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42</v>
      </c>
      <c r="B58" s="33">
        <f aca="true" t="shared" si="15" ref="B58:K58">IF(B20+B32+B45+B57&gt;0,0,B20+B32+B57)</f>
        <v>0</v>
      </c>
      <c r="C58" s="33">
        <f t="shared" si="15"/>
        <v>0</v>
      </c>
      <c r="D58" s="33">
        <f t="shared" si="15"/>
        <v>0</v>
      </c>
      <c r="E58" s="33">
        <f t="shared" si="15"/>
        <v>0</v>
      </c>
      <c r="F58" s="33">
        <f t="shared" si="15"/>
        <v>0</v>
      </c>
      <c r="G58" s="33">
        <f t="shared" si="15"/>
        <v>0</v>
      </c>
      <c r="H58" s="33">
        <f t="shared" si="15"/>
        <v>0</v>
      </c>
      <c r="I58" s="33">
        <f t="shared" si="15"/>
        <v>0</v>
      </c>
      <c r="J58" s="33">
        <f t="shared" si="15"/>
        <v>0</v>
      </c>
      <c r="K58" s="33">
        <f t="shared" si="15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43</v>
      </c>
      <c r="B62" s="41">
        <f>SUM(B63:B76)</f>
        <v>14341483.03</v>
      </c>
      <c r="C62" s="41">
        <f aca="true" t="shared" si="16" ref="C62:J62">SUM(C63:C74)</f>
        <v>12707496.649999999</v>
      </c>
      <c r="D62" s="41">
        <f t="shared" si="16"/>
        <v>41824865.49518165</v>
      </c>
      <c r="E62" s="41">
        <f t="shared" si="16"/>
        <v>33528976.749984466</v>
      </c>
      <c r="F62" s="41">
        <f t="shared" si="16"/>
        <v>35743514.93720638</v>
      </c>
      <c r="G62" s="41">
        <f t="shared" si="16"/>
        <v>20171793.27893476</v>
      </c>
      <c r="H62" s="41">
        <f t="shared" si="16"/>
        <v>12255566.107146168</v>
      </c>
      <c r="I62" s="41">
        <f>SUM(I63:I79)</f>
        <v>14658566.323331352</v>
      </c>
      <c r="J62" s="41">
        <f t="shared" si="16"/>
        <v>17263420.04764923</v>
      </c>
      <c r="K62" s="41">
        <f>SUM(K63:K76)</f>
        <v>23177768.180000003</v>
      </c>
      <c r="L62" s="46">
        <f>SUM(B62:K62)</f>
        <v>225673450.79943404</v>
      </c>
      <c r="M62" s="40"/>
    </row>
    <row r="63" spans="1:13" ht="18.75" customHeight="1">
      <c r="A63" s="47" t="s">
        <v>44</v>
      </c>
      <c r="B63" s="33">
        <v>14341483.03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7" ref="L63:L74">SUM(B63:K63)</f>
        <v>14341483.03</v>
      </c>
      <c r="M63"/>
    </row>
    <row r="64" spans="1:13" ht="18.75" customHeight="1">
      <c r="A64" s="47" t="s">
        <v>53</v>
      </c>
      <c r="B64" s="17">
        <v>0</v>
      </c>
      <c r="C64" s="33">
        <v>11120762.149999999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7"/>
        <v>11120762.149999999</v>
      </c>
      <c r="M64"/>
    </row>
    <row r="65" spans="1:13" ht="18.75" customHeight="1">
      <c r="A65" s="47" t="s">
        <v>54</v>
      </c>
      <c r="B65" s="17">
        <v>0</v>
      </c>
      <c r="C65" s="33">
        <v>1586734.5000000002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7"/>
        <v>1586734.5000000002</v>
      </c>
      <c r="M65" s="55"/>
    </row>
    <row r="66" spans="1:12" ht="18.75" customHeight="1">
      <c r="A66" s="47" t="s">
        <v>45</v>
      </c>
      <c r="B66" s="17">
        <v>0</v>
      </c>
      <c r="C66" s="17">
        <v>0</v>
      </c>
      <c r="D66" s="33">
        <v>41824865.49518165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7"/>
        <v>41824865.49518165</v>
      </c>
    </row>
    <row r="67" spans="1:12" ht="18.75" customHeight="1">
      <c r="A67" s="47" t="s">
        <v>46</v>
      </c>
      <c r="B67" s="17">
        <v>0</v>
      </c>
      <c r="C67" s="17">
        <v>0</v>
      </c>
      <c r="D67" s="17">
        <v>0</v>
      </c>
      <c r="E67" s="33">
        <v>33528976.749984466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7"/>
        <v>33528976.749984466</v>
      </c>
    </row>
    <row r="68" spans="1:12" ht="18.75" customHeight="1">
      <c r="A68" s="47" t="s">
        <v>47</v>
      </c>
      <c r="B68" s="17">
        <v>0</v>
      </c>
      <c r="C68" s="17">
        <v>0</v>
      </c>
      <c r="D68" s="17">
        <v>0</v>
      </c>
      <c r="E68" s="17">
        <v>0</v>
      </c>
      <c r="F68" s="33">
        <v>35743514.93720638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7"/>
        <v>35743514.93720638</v>
      </c>
    </row>
    <row r="69" spans="1:12" ht="18.75" customHeight="1">
      <c r="A69" s="47" t="s">
        <v>48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33">
        <v>20171793.27893476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7"/>
        <v>20171793.27893476</v>
      </c>
    </row>
    <row r="70" spans="1:12" ht="18.75" customHeight="1">
      <c r="A70" s="47" t="s">
        <v>49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33">
        <v>12255566.107146168</v>
      </c>
      <c r="I70" s="17">
        <v>0</v>
      </c>
      <c r="J70" s="17">
        <v>0</v>
      </c>
      <c r="K70" s="17">
        <v>0</v>
      </c>
      <c r="L70" s="46">
        <f t="shared" si="17"/>
        <v>12255566.107146168</v>
      </c>
    </row>
    <row r="71" spans="1:12" ht="18.75" customHeight="1">
      <c r="A71" s="47" t="s">
        <v>77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33">
        <v>14658566.323331352</v>
      </c>
      <c r="J71" s="17">
        <v>0</v>
      </c>
      <c r="K71" s="17">
        <v>0</v>
      </c>
      <c r="L71" s="46">
        <f t="shared" si="17"/>
        <v>14658566.323331352</v>
      </c>
    </row>
    <row r="72" spans="1:12" ht="18.75" customHeight="1">
      <c r="A72" s="47" t="s">
        <v>51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33">
        <v>17263420.04764923</v>
      </c>
      <c r="K72" s="17">
        <v>0</v>
      </c>
      <c r="L72" s="46">
        <f t="shared" si="17"/>
        <v>17263420.04764923</v>
      </c>
    </row>
    <row r="73" spans="1:12" ht="18.75" customHeight="1">
      <c r="A73" s="47" t="s">
        <v>61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33">
        <v>13257465.910000002</v>
      </c>
      <c r="L73" s="46">
        <f t="shared" si="17"/>
        <v>13257465.910000002</v>
      </c>
    </row>
    <row r="74" spans="1:12" ht="18.75" customHeight="1">
      <c r="A74" s="47" t="s">
        <v>62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33">
        <v>9920302.270000001</v>
      </c>
      <c r="L74" s="46">
        <f t="shared" si="17"/>
        <v>9920302.270000001</v>
      </c>
    </row>
    <row r="75" spans="1:12" ht="18.75" customHeight="1">
      <c r="A75" s="47" t="s">
        <v>63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48" t="s">
        <v>64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49">
        <f>SUM(B76:K76)</f>
        <v>0</v>
      </c>
    </row>
    <row r="77" spans="1:11" ht="18" customHeight="1">
      <c r="A77" s="56" t="s">
        <v>78</v>
      </c>
      <c r="H77"/>
      <c r="I77"/>
      <c r="J77"/>
      <c r="K77"/>
    </row>
    <row r="78" spans="1:14" ht="18" customHeight="1">
      <c r="A78" s="64" t="s">
        <v>86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</row>
    <row r="79" spans="1:11" ht="18" customHeight="1">
      <c r="A79" s="67" t="s">
        <v>90</v>
      </c>
      <c r="I79"/>
      <c r="K79"/>
    </row>
    <row r="80" spans="1:11" ht="15.75">
      <c r="A80" s="68" t="s">
        <v>87</v>
      </c>
      <c r="J80"/>
      <c r="K80"/>
    </row>
    <row r="81" spans="1:11" ht="15.75">
      <c r="A81" s="67" t="s">
        <v>88</v>
      </c>
      <c r="K81"/>
    </row>
    <row r="82" spans="1:11" ht="15.75">
      <c r="A82" s="67" t="s">
        <v>89</v>
      </c>
      <c r="K82"/>
    </row>
    <row r="83" ht="14.25">
      <c r="K83"/>
    </row>
  </sheetData>
  <sheetProtection/>
  <mergeCells count="6">
    <mergeCell ref="A1:L1"/>
    <mergeCell ref="A2:L2"/>
    <mergeCell ref="A4:A6"/>
    <mergeCell ref="B4:K4"/>
    <mergeCell ref="L4:L6"/>
    <mergeCell ref="A78:N78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1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2024-03-08T20:18:02Z</dcterms:modified>
  <cp:category/>
  <cp:version/>
  <cp:contentType/>
  <cp:contentStatus/>
</cp:coreProperties>
</file>