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<sst xmlns="http://schemas.openxmlformats.org/spreadsheetml/2006/main" count="90" uniqueCount="87">
  <si>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</si>
  <si>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</si>
  <si>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</si>
  <si>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</si>
  <si>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</si>
  <si>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</si>
  <si>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</si>
  <si>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</si>
  <si>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</si>
  <si>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</si>
  <si>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</si>
  <si>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</si>
  <si>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</si>
  <si>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</si>
  <si>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</si>
  <si>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</si>
  <si>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</si>
  <si>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</si>
  <si>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</si>
  <si>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</si>
  <si>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</si>
  <si>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</si>
  <si>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</si>
  <si>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</si>
  <si>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</si>
  <si>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</si>
  <si>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</si>
  <si>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</si>
  <si>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</si>
  <si>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</si>
  <si>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</si>
  <si>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</si>
  <si>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</si>
  <si>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</si>
  <si>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</si>
  <si>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</si>
  <si>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</si>
  <si>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</si>
  <si>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</si>
  <si>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</si>
  <si>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</si>
  <si>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</si>
  <si>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</si>
  <si>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</si>
  <si>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</si>
  <si>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</si>
  <si>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</si>
  <si>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</si>
  <si>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</si>
  <si>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</si>
  <si>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</si>
  <si>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</si>
  <si>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</si>
  <si>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</si>
  <si>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</si>
  <si>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</si>
  <si>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</si>
  <si>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</si>
  <si>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</si>
  <si>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</si>
  <si>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</si>
  <si>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</si>
  <si>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</si>
  <si>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</si>
  <si>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</si>
  <si>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</si>
  <si>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</si>
  <si>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</si>
  <si>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</si>
  <si>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</si>
  <si>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</si>
  <si>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</si>
  <si>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</si>
  <si>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</si>
  <si>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</si>
  <si>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</si>
  <si>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</si>
  <si>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</si>
  <si>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</si>
  <si>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</si>
  <si>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</si>
  <si>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</si>
  <si>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</si>
  <si>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</si>
  <si>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23/04/24 - VENCIMENTO 30/04/24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</si>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</sst>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410797</v>
      </c>
      <c r="C7" s="9">
        <f t="shared" si="0"/>
        <v>270243</v>
      </c>
      <c r="D7" s="9">
        <f t="shared" si="0"/>
        <v>247803</v>
      </c>
      <c r="E7" s="9">
        <f t="shared" si="0"/>
        <v>72479</v>
      </c>
      <c r="F7" s="9">
        <f t="shared" si="0"/>
        <v>216645</v>
      </c>
      <c r="G7" s="9">
        <f t="shared" si="0"/>
        <v>402134</v>
      </c>
      <c r="H7" s="9">
        <f t="shared" si="0"/>
        <v>50888</v>
      </c>
      <c r="I7" s="9">
        <f t="shared" si="0"/>
        <v>317580</v>
      </c>
      <c r="J7" s="9">
        <f t="shared" si="0"/>
        <v>221019</v>
      </c>
      <c r="K7" s="9">
        <f t="shared" si="0"/>
        <v>320324</v>
      </c>
      <c r="L7" s="9">
        <f t="shared" si="0"/>
        <v>249499</v>
      </c>
      <c r="M7" s="9">
        <f t="shared" si="0"/>
        <v>142784</v>
      </c>
      <c r="N7" s="9">
        <f t="shared" si="0"/>
        <v>80419</v>
      </c>
      <c r="O7" s="9">
        <f t="shared" si="0"/>
        <v>3002614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9066</v>
      </c>
      <c r="C8" s="11">
        <f t="shared" si="1"/>
        <v>8659</v>
      </c>
      <c r="D8" s="11">
        <f t="shared" si="1"/>
        <v>4796</v>
      </c>
      <c r="E8" s="11">
        <f t="shared" si="1"/>
        <v>1590</v>
      </c>
      <c r="F8" s="11">
        <f t="shared" si="1"/>
        <v>5290</v>
      </c>
      <c r="G8" s="11">
        <f t="shared" si="1"/>
        <v>11630</v>
      </c>
      <c r="H8" s="11">
        <f t="shared" si="1"/>
        <v>1679</v>
      </c>
      <c r="I8" s="11">
        <f t="shared" si="1"/>
        <v>13109</v>
      </c>
      <c r="J8" s="11">
        <f t="shared" si="1"/>
        <v>7021</v>
      </c>
      <c r="K8" s="11">
        <f t="shared" si="1"/>
        <v>3753</v>
      </c>
      <c r="L8" s="11">
        <f t="shared" si="1"/>
        <v>2845</v>
      </c>
      <c r="M8" s="11">
        <f t="shared" si="1"/>
        <v>5155</v>
      </c>
      <c r="N8" s="11">
        <f t="shared" si="1"/>
        <v>2929</v>
      </c>
      <c r="O8" s="11">
        <f t="shared" si="1"/>
        <v>77522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9066</v>
      </c>
      <c r="C9" s="11">
        <v>8659</v>
      </c>
      <c r="D9" s="11">
        <v>4796</v>
      </c>
      <c r="E9" s="11">
        <v>1590</v>
      </c>
      <c r="F9" s="11">
        <v>5290</v>
      </c>
      <c r="G9" s="11">
        <v>11630</v>
      </c>
      <c r="H9" s="11">
        <v>1679</v>
      </c>
      <c r="I9" s="11">
        <v>13109</v>
      </c>
      <c r="J9" s="11">
        <v>7021</v>
      </c>
      <c r="K9" s="11">
        <v>3752</v>
      </c>
      <c r="L9" s="11">
        <v>2842</v>
      </c>
      <c r="M9" s="11">
        <v>5155</v>
      </c>
      <c r="N9" s="11">
        <v>2912</v>
      </c>
      <c r="O9" s="11">
        <f>SUM(B9:N9)</f>
        <v>77501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3</v>
      </c>
      <c r="M10" s="13">
        <v>0</v>
      </c>
      <c r="N10" s="13">
        <v>17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401731</v>
      </c>
      <c r="C11" s="13">
        <v>261584</v>
      </c>
      <c r="D11" s="13">
        <v>243007</v>
      </c>
      <c r="E11" s="13">
        <v>70889</v>
      </c>
      <c r="F11" s="13">
        <v>211355</v>
      </c>
      <c r="G11" s="13">
        <v>390504</v>
      </c>
      <c r="H11" s="13">
        <v>49209</v>
      </c>
      <c r="I11" s="13">
        <v>304471</v>
      </c>
      <c r="J11" s="13">
        <v>213998</v>
      </c>
      <c r="K11" s="13">
        <v>316571</v>
      </c>
      <c r="L11" s="13">
        <v>246654</v>
      </c>
      <c r="M11" s="13">
        <v>137629</v>
      </c>
      <c r="N11" s="13">
        <v>77490</v>
      </c>
      <c r="O11" s="11">
        <f>SUM(B11:N11)</f>
        <v>2925092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28657</v>
      </c>
      <c r="C12" s="13">
        <v>23807</v>
      </c>
      <c r="D12" s="13">
        <v>17995</v>
      </c>
      <c r="E12" s="13">
        <v>7555</v>
      </c>
      <c r="F12" s="13">
        <v>18732</v>
      </c>
      <c r="G12" s="13">
        <v>37517</v>
      </c>
      <c r="H12" s="13">
        <v>5092</v>
      </c>
      <c r="I12" s="13">
        <v>29034</v>
      </c>
      <c r="J12" s="13">
        <v>18463</v>
      </c>
      <c r="K12" s="13">
        <v>20887</v>
      </c>
      <c r="L12" s="13">
        <v>16611</v>
      </c>
      <c r="M12" s="13">
        <v>7131</v>
      </c>
      <c r="N12" s="13">
        <v>3282</v>
      </c>
      <c r="O12" s="11">
        <f>SUM(B12:N12)</f>
        <v>234763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373074</v>
      </c>
      <c r="C13" s="15">
        <f t="shared" si="2"/>
        <v>237777</v>
      </c>
      <c r="D13" s="15">
        <f t="shared" si="2"/>
        <v>225012</v>
      </c>
      <c r="E13" s="15">
        <f t="shared" si="2"/>
        <v>63334</v>
      </c>
      <c r="F13" s="15">
        <f t="shared" si="2"/>
        <v>192623</v>
      </c>
      <c r="G13" s="15">
        <f t="shared" si="2"/>
        <v>352987</v>
      </c>
      <c r="H13" s="15">
        <f t="shared" si="2"/>
        <v>44117</v>
      </c>
      <c r="I13" s="15">
        <f t="shared" si="2"/>
        <v>275437</v>
      </c>
      <c r="J13" s="15">
        <f t="shared" si="2"/>
        <v>195535</v>
      </c>
      <c r="K13" s="15">
        <f t="shared" si="2"/>
        <v>295684</v>
      </c>
      <c r="L13" s="15">
        <f t="shared" si="2"/>
        <v>230043</v>
      </c>
      <c r="M13" s="15">
        <f t="shared" si="2"/>
        <v>130498</v>
      </c>
      <c r="N13" s="15">
        <f t="shared" si="2"/>
        <v>74208</v>
      </c>
      <c r="O13" s="11">
        <f>SUM(B13:N13)</f>
        <v>2690329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1.146501297829096</v>
      </c>
      <c r="C18" s="19">
        <v>1.245831748678384</v>
      </c>
      <c r="D18" s="19">
        <v>1.397339426451823</v>
      </c>
      <c r="E18" s="19">
        <v>0.82338133366394</v>
      </c>
      <c r="F18" s="19">
        <v>1.439066805060923</v>
      </c>
      <c r="G18" s="19">
        <v>1.338919367993588</v>
      </c>
      <c r="H18" s="19">
        <v>1.475904622660971</v>
      </c>
      <c r="I18" s="19">
        <v>1.113091910310191</v>
      </c>
      <c r="J18" s="19">
        <v>1.316915178542507</v>
      </c>
      <c r="K18" s="19">
        <v>1.159439945869762</v>
      </c>
      <c r="L18" s="19">
        <v>1.222743940241346</v>
      </c>
      <c r="M18" s="19">
        <v>1.122206784411197</v>
      </c>
      <c r="N18" s="19">
        <v>1.117041044569219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1522169.63</v>
      </c>
      <c r="C20" s="24">
        <f aca="true" t="shared" si="3" ref="C20:O20">SUM(C21:C32)</f>
        <v>1099867.9300000002</v>
      </c>
      <c r="D20" s="24">
        <f t="shared" si="3"/>
        <v>980708.52</v>
      </c>
      <c r="E20" s="24">
        <f t="shared" si="3"/>
        <v>296508.80999999994</v>
      </c>
      <c r="F20" s="24">
        <f t="shared" si="3"/>
        <v>1037224.44</v>
      </c>
      <c r="G20" s="24">
        <f t="shared" si="3"/>
        <v>1484866.22</v>
      </c>
      <c r="H20" s="24">
        <f t="shared" si="3"/>
        <v>291775.37000000005</v>
      </c>
      <c r="I20" s="24">
        <f t="shared" si="3"/>
        <v>1172784.0399999998</v>
      </c>
      <c r="J20" s="24">
        <f t="shared" si="3"/>
        <v>953281.37</v>
      </c>
      <c r="K20" s="24">
        <f t="shared" si="3"/>
        <v>1254989.7400000002</v>
      </c>
      <c r="L20" s="24">
        <f t="shared" si="3"/>
        <v>1120923.8699999999</v>
      </c>
      <c r="M20" s="24">
        <f t="shared" si="3"/>
        <v>663325.3400000001</v>
      </c>
      <c r="N20" s="24">
        <f t="shared" si="3"/>
        <v>334964.29000000004</v>
      </c>
      <c r="O20" s="24">
        <f t="shared" si="3"/>
        <v>12213389.570000002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1212672.74</v>
      </c>
      <c r="C21" s="28">
        <f aca="true" t="shared" si="4" ref="C21:N21">ROUND((C15+C16)*C7,2)</f>
        <v>824133.05</v>
      </c>
      <c r="D21" s="28">
        <f t="shared" si="4"/>
        <v>662749.12</v>
      </c>
      <c r="E21" s="28">
        <f t="shared" si="4"/>
        <v>331156.55</v>
      </c>
      <c r="F21" s="28">
        <f t="shared" si="4"/>
        <v>671577.84</v>
      </c>
      <c r="G21" s="28">
        <f t="shared" si="4"/>
        <v>1025682.98</v>
      </c>
      <c r="H21" s="28">
        <f t="shared" si="4"/>
        <v>174271.04</v>
      </c>
      <c r="I21" s="28">
        <f t="shared" si="4"/>
        <v>961664</v>
      </c>
      <c r="J21" s="28">
        <f t="shared" si="4"/>
        <v>673157.57</v>
      </c>
      <c r="K21" s="28">
        <f t="shared" si="4"/>
        <v>922180.76</v>
      </c>
      <c r="L21" s="28">
        <f t="shared" si="4"/>
        <v>817857.72</v>
      </c>
      <c r="M21" s="28">
        <f t="shared" si="4"/>
        <v>540080.48</v>
      </c>
      <c r="N21" s="28">
        <f t="shared" si="4"/>
        <v>274767.6</v>
      </c>
      <c r="O21" s="28">
        <f aca="true" t="shared" si="5" ref="O21:O29">SUM(B21:N21)</f>
        <v>9091951.45</v>
      </c>
    </row>
    <row r="22" spans="1:23" ht="18.75" customHeight="1">
      <c r="A22" s="26" t="s">
        <v>33</v>
      </c>
      <c r="B22" s="28">
        <f>IF(B18&lt;&gt;0,ROUND((B18-1)*B21,2),0)</f>
        <v>177658.13</v>
      </c>
      <c r="C22" s="28">
        <f aca="true" t="shared" si="6" ref="C22:N22">IF(C18&lt;&gt;0,ROUND((C18-1)*C21,2),0)</f>
        <v>202598.07</v>
      </c>
      <c r="D22" s="28">
        <f t="shared" si="6"/>
        <v>263336.36</v>
      </c>
      <c r="E22" s="28">
        <f t="shared" si="6"/>
        <v>-58488.43</v>
      </c>
      <c r="F22" s="28">
        <f t="shared" si="6"/>
        <v>294867.54</v>
      </c>
      <c r="G22" s="28">
        <f t="shared" si="6"/>
        <v>347623.83</v>
      </c>
      <c r="H22" s="28">
        <f t="shared" si="6"/>
        <v>82936.39</v>
      </c>
      <c r="I22" s="28">
        <f t="shared" si="6"/>
        <v>108756.42</v>
      </c>
      <c r="J22" s="28">
        <f t="shared" si="6"/>
        <v>213333.85</v>
      </c>
      <c r="K22" s="28">
        <f t="shared" si="6"/>
        <v>147032.45</v>
      </c>
      <c r="L22" s="28">
        <f t="shared" si="6"/>
        <v>182172.85</v>
      </c>
      <c r="M22" s="28">
        <f t="shared" si="6"/>
        <v>66001.5</v>
      </c>
      <c r="N22" s="28">
        <f t="shared" si="6"/>
        <v>32159.09</v>
      </c>
      <c r="O22" s="28">
        <f t="shared" si="5"/>
        <v>2059988.05</v>
      </c>
      <c r="W22" s="51"/>
    </row>
    <row r="23" spans="1:15" ht="18.75" customHeight="1">
      <c r="A23" s="26" t="s">
        <v>34</v>
      </c>
      <c r="B23" s="28">
        <v>67586.67</v>
      </c>
      <c r="C23" s="28">
        <v>43706.91</v>
      </c>
      <c r="D23" s="28">
        <v>31808.07</v>
      </c>
      <c r="E23" s="28">
        <v>11933.42</v>
      </c>
      <c r="F23" s="28">
        <v>40756.99</v>
      </c>
      <c r="G23" s="28">
        <v>65683.52</v>
      </c>
      <c r="H23" s="28">
        <v>8364.83</v>
      </c>
      <c r="I23" s="28">
        <v>46368.79</v>
      </c>
      <c r="J23" s="28">
        <v>37489.42</v>
      </c>
      <c r="K23" s="28">
        <v>51217.77</v>
      </c>
      <c r="L23" s="28">
        <v>47554.89</v>
      </c>
      <c r="M23" s="28">
        <v>25330.58</v>
      </c>
      <c r="N23" s="28">
        <v>15436.9</v>
      </c>
      <c r="O23" s="28">
        <f t="shared" si="5"/>
        <v>493238.76000000007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863.82</v>
      </c>
      <c r="D26" s="28">
        <v>773.78</v>
      </c>
      <c r="E26" s="28">
        <v>230.73</v>
      </c>
      <c r="F26" s="28">
        <v>813.17</v>
      </c>
      <c r="G26" s="28">
        <v>1159.26</v>
      </c>
      <c r="H26" s="28">
        <v>213.84</v>
      </c>
      <c r="I26" s="28">
        <v>900.4</v>
      </c>
      <c r="J26" s="28">
        <v>745.64</v>
      </c>
      <c r="K26" s="28">
        <v>976.37</v>
      </c>
      <c r="L26" s="28">
        <v>866.63</v>
      </c>
      <c r="M26" s="28">
        <v>509.29</v>
      </c>
      <c r="N26" s="28">
        <v>261.7</v>
      </c>
      <c r="O26" s="28">
        <f t="shared" si="5"/>
        <v>9490.77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921.24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8174.39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85778.88</v>
      </c>
      <c r="L30" s="28">
        <v>28998.22</v>
      </c>
      <c r="M30" s="28">
        <v>0</v>
      </c>
      <c r="N30" s="28">
        <v>0</v>
      </c>
      <c r="O30" s="28">
        <f>SUM(B30:N30)</f>
        <v>114777.1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415611.50999999995</v>
      </c>
      <c r="C33" s="28">
        <f aca="true" t="shared" si="7" ref="C33:O33">+C34+C36+C49+C50+C51+C56-C57</f>
        <v>259133.35</v>
      </c>
      <c r="D33" s="28">
        <f t="shared" si="7"/>
        <v>123705.68</v>
      </c>
      <c r="E33" s="28">
        <f t="shared" si="7"/>
        <v>25442.7</v>
      </c>
      <c r="F33" s="28">
        <f t="shared" si="7"/>
        <v>243414.28000000003</v>
      </c>
      <c r="G33" s="28">
        <f t="shared" si="7"/>
        <v>242787.77000000002</v>
      </c>
      <c r="H33" s="28">
        <f t="shared" si="7"/>
        <v>46038.11</v>
      </c>
      <c r="I33" s="28">
        <f t="shared" si="7"/>
        <v>1068689.79</v>
      </c>
      <c r="J33" s="28">
        <f t="shared" si="7"/>
        <v>-6501.5300000000025</v>
      </c>
      <c r="K33" s="28">
        <f t="shared" si="7"/>
        <v>1391269.3699999999</v>
      </c>
      <c r="L33" s="28">
        <f t="shared" si="7"/>
        <v>1318219.89</v>
      </c>
      <c r="M33" s="28">
        <f t="shared" si="7"/>
        <v>145863.39</v>
      </c>
      <c r="N33" s="28">
        <f t="shared" si="7"/>
        <v>114542.39</v>
      </c>
      <c r="O33" s="28">
        <f t="shared" si="7"/>
        <v>5388216.7</v>
      </c>
    </row>
    <row r="34" spans="1:15" ht="18.75" customHeight="1">
      <c r="A34" s="26" t="s">
        <v>38</v>
      </c>
      <c r="B34" s="29">
        <f>+B35</f>
        <v>-39890.4</v>
      </c>
      <c r="C34" s="29">
        <f>+C35</f>
        <v>-38099.6</v>
      </c>
      <c r="D34" s="29">
        <f aca="true" t="shared" si="8" ref="D34:O34">+D35</f>
        <v>-21102.4</v>
      </c>
      <c r="E34" s="29">
        <f t="shared" si="8"/>
        <v>-6996</v>
      </c>
      <c r="F34" s="29">
        <f t="shared" si="8"/>
        <v>-23276</v>
      </c>
      <c r="G34" s="29">
        <f t="shared" si="8"/>
        <v>-51172</v>
      </c>
      <c r="H34" s="29">
        <f t="shared" si="8"/>
        <v>-7387.6</v>
      </c>
      <c r="I34" s="29">
        <f t="shared" si="8"/>
        <v>-57679.6</v>
      </c>
      <c r="J34" s="29">
        <f t="shared" si="8"/>
        <v>-30892.4</v>
      </c>
      <c r="K34" s="29">
        <f t="shared" si="8"/>
        <v>-16508.8</v>
      </c>
      <c r="L34" s="29">
        <f t="shared" si="8"/>
        <v>-12504.8</v>
      </c>
      <c r="M34" s="29">
        <f t="shared" si="8"/>
        <v>-22682</v>
      </c>
      <c r="N34" s="29">
        <f t="shared" si="8"/>
        <v>-12812.8</v>
      </c>
      <c r="O34" s="29">
        <f t="shared" si="8"/>
        <v>-341004.39999999997</v>
      </c>
    </row>
    <row r="35" spans="1:26" ht="18.75" customHeight="1">
      <c r="A35" s="27" t="s">
        <v>39</v>
      </c>
      <c r="B35" s="16">
        <f>ROUND((-B9)*$G$3,2)</f>
        <v>-39890.4</v>
      </c>
      <c r="C35" s="16">
        <f aca="true" t="shared" si="9" ref="C35:N35">ROUND((-C9)*$G$3,2)</f>
        <v>-38099.6</v>
      </c>
      <c r="D35" s="16">
        <f t="shared" si="9"/>
        <v>-21102.4</v>
      </c>
      <c r="E35" s="16">
        <f t="shared" si="9"/>
        <v>-6996</v>
      </c>
      <c r="F35" s="16">
        <f t="shared" si="9"/>
        <v>-23276</v>
      </c>
      <c r="G35" s="16">
        <f t="shared" si="9"/>
        <v>-51172</v>
      </c>
      <c r="H35" s="16">
        <f t="shared" si="9"/>
        <v>-7387.6</v>
      </c>
      <c r="I35" s="16">
        <f t="shared" si="9"/>
        <v>-57679.6</v>
      </c>
      <c r="J35" s="16">
        <f t="shared" si="9"/>
        <v>-30892.4</v>
      </c>
      <c r="K35" s="16">
        <f t="shared" si="9"/>
        <v>-16508.8</v>
      </c>
      <c r="L35" s="16">
        <f t="shared" si="9"/>
        <v>-12504.8</v>
      </c>
      <c r="M35" s="16">
        <f t="shared" si="9"/>
        <v>-22682</v>
      </c>
      <c r="N35" s="16">
        <f t="shared" si="9"/>
        <v>-12812.8</v>
      </c>
      <c r="O35" s="30">
        <f aca="true" t="shared" si="10" ref="O35:O57">SUM(B35:N35)</f>
        <v>-341004.39999999997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455501.91</v>
      </c>
      <c r="C49" s="33">
        <v>297232.95</v>
      </c>
      <c r="D49" s="33">
        <v>144808.08</v>
      </c>
      <c r="E49" s="33">
        <v>32438.7</v>
      </c>
      <c r="F49" s="33">
        <v>266690.28</v>
      </c>
      <c r="G49" s="33">
        <v>293959.77</v>
      </c>
      <c r="H49" s="33">
        <v>53425.71</v>
      </c>
      <c r="I49" s="33">
        <v>289369.39</v>
      </c>
      <c r="J49" s="33">
        <v>24390.87</v>
      </c>
      <c r="K49" s="33">
        <v>282778.17</v>
      </c>
      <c r="L49" s="33">
        <v>295724.69</v>
      </c>
      <c r="M49" s="33">
        <v>168545.39</v>
      </c>
      <c r="N49" s="33">
        <v>127355.19</v>
      </c>
      <c r="O49" s="31">
        <f t="shared" si="10"/>
        <v>2732221.1</v>
      </c>
      <c r="P49"/>
      <c r="Q49" s="73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 s="73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1937781.14</v>
      </c>
      <c r="C55" s="34">
        <f aca="true" t="shared" si="13" ref="C55:N55">+C20+C33</f>
        <v>1359001.2800000003</v>
      </c>
      <c r="D55" s="34">
        <f t="shared" si="13"/>
        <v>1104414.2</v>
      </c>
      <c r="E55" s="34">
        <f t="shared" si="13"/>
        <v>321951.50999999995</v>
      </c>
      <c r="F55" s="34">
        <f t="shared" si="13"/>
        <v>1280638.72</v>
      </c>
      <c r="G55" s="34">
        <f t="shared" si="13"/>
        <v>1727653.99</v>
      </c>
      <c r="H55" s="34">
        <f t="shared" si="13"/>
        <v>337813.48000000004</v>
      </c>
      <c r="I55" s="34">
        <f t="shared" si="13"/>
        <v>2241473.83</v>
      </c>
      <c r="J55" s="34">
        <f t="shared" si="13"/>
        <v>946779.84</v>
      </c>
      <c r="K55" s="34">
        <f t="shared" si="13"/>
        <v>2646259.1100000003</v>
      </c>
      <c r="L55" s="34">
        <f t="shared" si="13"/>
        <v>2439143.76</v>
      </c>
      <c r="M55" s="34">
        <f t="shared" si="13"/>
        <v>809188.7300000001</v>
      </c>
      <c r="N55" s="34">
        <f t="shared" si="13"/>
        <v>449506.68000000005</v>
      </c>
      <c r="O55" s="34">
        <f>SUM(B55:N55)</f>
        <v>17601606.27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1937781.15</v>
      </c>
      <c r="C61" s="42">
        <f t="shared" si="14"/>
        <v>1359001.28</v>
      </c>
      <c r="D61" s="42">
        <f t="shared" si="14"/>
        <v>1104414.2</v>
      </c>
      <c r="E61" s="42">
        <f t="shared" si="14"/>
        <v>321951.51</v>
      </c>
      <c r="F61" s="42">
        <f t="shared" si="14"/>
        <v>1280638.71</v>
      </c>
      <c r="G61" s="42">
        <f t="shared" si="14"/>
        <v>1727653.99</v>
      </c>
      <c r="H61" s="42">
        <f t="shared" si="14"/>
        <v>337813.49</v>
      </c>
      <c r="I61" s="42">
        <f t="shared" si="14"/>
        <v>2241473.82</v>
      </c>
      <c r="J61" s="42">
        <f t="shared" si="14"/>
        <v>946779.84</v>
      </c>
      <c r="K61" s="42">
        <f t="shared" si="14"/>
        <v>2646259.11</v>
      </c>
      <c r="L61" s="42">
        <f t="shared" si="14"/>
        <v>2439143.76</v>
      </c>
      <c r="M61" s="42">
        <f t="shared" si="14"/>
        <v>809188.73</v>
      </c>
      <c r="N61" s="42">
        <f t="shared" si="14"/>
        <v>449506.67</v>
      </c>
      <c r="O61" s="34">
        <f t="shared" si="14"/>
        <v>17601606.259999998</v>
      </c>
      <c r="Q61"/>
    </row>
    <row r="62" spans="1:18" ht="18.75" customHeight="1">
      <c r="A62" s="26" t="s">
        <v>54</v>
      </c>
      <c r="B62" s="42">
        <v>1590004.2</v>
      </c>
      <c r="C62" s="42">
        <v>971787.74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2561791.94</v>
      </c>
      <c r="P62"/>
      <c r="Q62"/>
      <c r="R62" s="41"/>
    </row>
    <row r="63" spans="1:16" ht="18.75" customHeight="1">
      <c r="A63" s="26" t="s">
        <v>55</v>
      </c>
      <c r="B63" s="42">
        <v>347776.95</v>
      </c>
      <c r="C63" s="42">
        <v>387213.54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734990.49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1104414.2</v>
      </c>
      <c r="E64" s="43">
        <v>0</v>
      </c>
      <c r="F64" s="43">
        <v>0</v>
      </c>
      <c r="G64" s="43">
        <v>0</v>
      </c>
      <c r="H64" s="42">
        <v>337813.49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1442227.69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321951.51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321951.51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1280638.71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1280638.71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1727653.99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1727653.99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2241473.82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2241473.82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946779.84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946779.84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2646259.11</v>
      </c>
      <c r="L70" s="29">
        <v>2439143.76</v>
      </c>
      <c r="M70" s="43">
        <v>0</v>
      </c>
      <c r="N70" s="43">
        <v>0</v>
      </c>
      <c r="O70" s="34">
        <f t="shared" si="15"/>
        <v>5085402.869999999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809188.73</v>
      </c>
      <c r="N71" s="43">
        <v>0</v>
      </c>
      <c r="O71" s="34">
        <f t="shared" si="15"/>
        <v>809188.73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449506.67</v>
      </c>
      <c r="O72" s="46">
        <f t="shared" si="15"/>
        <v>449506.67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2024-04-29T19:41:19Z</dcterms:modified>
  <cp:category/>
  <cp:version/>
  <cp:contentType/>
  <cp:contentStatus/>
</cp:coreProperties>
</file>