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<sst xmlns="http://schemas.openxmlformats.org/spreadsheetml/2006/main" count="91" uniqueCount="88">
  <si>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</si>
  <si>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</si>
  <si>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</si>
  <si>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</si>
  <si>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</si>
  <si>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</si>
  <si>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</si>
  <si>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</si>
  <si>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</si>
  <si>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</si>
  <si>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</si>
  <si>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</si>
  <si>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</si>
  <si>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</si>
  <si>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</si>
  <si>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</si>
  <si>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</si>
  <si>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</si>
  <si>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</si>
  <si>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</si>
  <si>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</si>
  <si>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</si>
  <si>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</si>
  <si>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</si>
  <si>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</si>
  <si>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</si>
  <si>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</si>
  <si>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</si>
  <si>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</si>
  <si>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</si>
  <si>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</si>
  <si>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</si>
  <si>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</si>
  <si>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</si>
  <si>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</si>
  <si>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</si>
  <si>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</si>
  <si>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</si>
  <si>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</si>
  <si>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</si>
  <si>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</si>
  <si>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</si>
  <si>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</si>
  <si>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</si>
  <si>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</si>
  <si>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</si>
  <si>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</si>
  <si>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</si>
  <si>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</si>
  <si>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</si>
  <si>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</si>
  <si>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</si>
  <si>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</si>
  <si>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</si>
  <si>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</si>
  <si>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</si>
  <si>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</si>
  <si>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</si>
  <si>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</si>
  <si>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</si>
  <si>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</si>
  <si>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</si>
  <si>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</si>
  <si>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</si>
  <si>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</si>
  <si>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</si>
  <si>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</si>
  <si>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</si>
  <si>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</si>
  <si>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</si>
  <si>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</si>
  <si>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</si>
  <si>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</si>
  <si>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</si>
  <si>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</si>
  <si>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</si>
  <si>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</si>
  <si>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</si>
  <si>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</si>
  <si>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</si>
  <si>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</si>
  <si>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</si>
  <si>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</si>
  <si>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</si>
  <si>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21/04/24 - VENCIMENTO 26/04/24</t>
  </si>
  <si>
    <t>4.10. Remuneração Veículos Elétricos</t>
  </si>
  <si>
    <t>4.11. Remuneração Aquático</t>
  </si>
  <si>
    <t>TARIFA ZERO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</si>
</sst>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1" fontId="2" fillId="36" borderId="11" xfId="49" applyFont="1" applyFill="1" applyBorder="1" applyAlignment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78</xdr:row>
      <xdr:rowOff>0</xdr:rowOff>
    </xdr:from>
    <xdr:to>
      <xdr:col>2</xdr:col>
      <xdr:colOff>600075</xdr:colOff>
      <xdr:row>78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5261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0</v>
      </c>
      <c r="H3" s="73" t="s">
        <v>87</v>
      </c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172180</v>
      </c>
      <c r="C7" s="9">
        <f t="shared" si="0"/>
        <v>107080</v>
      </c>
      <c r="D7" s="9">
        <f t="shared" si="0"/>
        <v>99743</v>
      </c>
      <c r="E7" s="9">
        <f t="shared" si="0"/>
        <v>28713</v>
      </c>
      <c r="F7" s="9">
        <f t="shared" si="0"/>
        <v>90106</v>
      </c>
      <c r="G7" s="9">
        <f t="shared" si="0"/>
        <v>157968</v>
      </c>
      <c r="H7" s="9">
        <f t="shared" si="0"/>
        <v>19157</v>
      </c>
      <c r="I7" s="9">
        <f t="shared" si="0"/>
        <v>82963</v>
      </c>
      <c r="J7" s="9">
        <f t="shared" si="0"/>
        <v>101058</v>
      </c>
      <c r="K7" s="9">
        <f t="shared" si="0"/>
        <v>142182</v>
      </c>
      <c r="L7" s="9">
        <f t="shared" si="0"/>
        <v>105685</v>
      </c>
      <c r="M7" s="9">
        <f t="shared" si="0"/>
        <v>55914</v>
      </c>
      <c r="N7" s="9">
        <f t="shared" si="0"/>
        <v>27410</v>
      </c>
      <c r="O7" s="9">
        <f t="shared" si="0"/>
        <v>1190159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0</v>
      </c>
      <c r="C8" s="11">
        <f t="shared" si="1"/>
        <v>0</v>
      </c>
      <c r="D8" s="11">
        <f t="shared" si="1"/>
        <v>0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0</v>
      </c>
      <c r="I8" s="11">
        <f t="shared" si="1"/>
        <v>0</v>
      </c>
      <c r="J8" s="11">
        <f t="shared" si="1"/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0</v>
      </c>
      <c r="O8" s="11">
        <f t="shared" si="1"/>
        <v>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f>SUM(B9:N9)</f>
        <v>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1">
        <f>SUM(B10:N10)</f>
        <v>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172180</v>
      </c>
      <c r="C11" s="13">
        <v>107080</v>
      </c>
      <c r="D11" s="13">
        <v>99743</v>
      </c>
      <c r="E11" s="13">
        <v>28713</v>
      </c>
      <c r="F11" s="13">
        <v>90106</v>
      </c>
      <c r="G11" s="13">
        <v>157968</v>
      </c>
      <c r="H11" s="13">
        <v>19157</v>
      </c>
      <c r="I11" s="13">
        <v>82963</v>
      </c>
      <c r="J11" s="13">
        <v>101058</v>
      </c>
      <c r="K11" s="13">
        <v>142182</v>
      </c>
      <c r="L11" s="13">
        <v>105685</v>
      </c>
      <c r="M11" s="13">
        <v>55914</v>
      </c>
      <c r="N11" s="13">
        <v>27410</v>
      </c>
      <c r="O11" s="11">
        <f>SUM(B11:N11)</f>
        <v>1190159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11494</v>
      </c>
      <c r="C12" s="13">
        <v>8532</v>
      </c>
      <c r="D12" s="13">
        <v>7244</v>
      </c>
      <c r="E12" s="13">
        <v>2802</v>
      </c>
      <c r="F12" s="13">
        <v>7144</v>
      </c>
      <c r="G12" s="13">
        <v>13910</v>
      </c>
      <c r="H12" s="13">
        <v>1814</v>
      </c>
      <c r="I12" s="13">
        <v>6748</v>
      </c>
      <c r="J12" s="13">
        <v>7783</v>
      </c>
      <c r="K12" s="13">
        <v>8634</v>
      </c>
      <c r="L12" s="13">
        <v>6509</v>
      </c>
      <c r="M12" s="13">
        <v>2845</v>
      </c>
      <c r="N12" s="13">
        <v>999</v>
      </c>
      <c r="O12" s="11">
        <f>SUM(B12:N12)</f>
        <v>86458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160686</v>
      </c>
      <c r="C13" s="15">
        <f t="shared" si="2"/>
        <v>98548</v>
      </c>
      <c r="D13" s="15">
        <f t="shared" si="2"/>
        <v>92499</v>
      </c>
      <c r="E13" s="15">
        <f t="shared" si="2"/>
        <v>25911</v>
      </c>
      <c r="F13" s="15">
        <f t="shared" si="2"/>
        <v>82962</v>
      </c>
      <c r="G13" s="15">
        <f t="shared" si="2"/>
        <v>144058</v>
      </c>
      <c r="H13" s="15">
        <f t="shared" si="2"/>
        <v>17343</v>
      </c>
      <c r="I13" s="15">
        <f t="shared" si="2"/>
        <v>76215</v>
      </c>
      <c r="J13" s="15">
        <f t="shared" si="2"/>
        <v>93275</v>
      </c>
      <c r="K13" s="15">
        <f t="shared" si="2"/>
        <v>133548</v>
      </c>
      <c r="L13" s="15">
        <f t="shared" si="2"/>
        <v>99176</v>
      </c>
      <c r="M13" s="15">
        <f t="shared" si="2"/>
        <v>53069</v>
      </c>
      <c r="N13" s="15">
        <f t="shared" si="2"/>
        <v>26411</v>
      </c>
      <c r="O13" s="11">
        <f>SUM(B13:N13)</f>
        <v>1103701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1.192739870965643</v>
      </c>
      <c r="C18" s="19">
        <v>1.293974520278545</v>
      </c>
      <c r="D18" s="19">
        <v>1.458669647500925</v>
      </c>
      <c r="E18" s="19">
        <v>0.861134057008141</v>
      </c>
      <c r="F18" s="19">
        <v>1.40392909708853</v>
      </c>
      <c r="G18" s="19">
        <v>1.369434515259297</v>
      </c>
      <c r="H18" s="19">
        <v>1.443183116720109</v>
      </c>
      <c r="I18" s="19">
        <v>1.349639072226167</v>
      </c>
      <c r="J18" s="19">
        <v>1.42209150051612</v>
      </c>
      <c r="K18" s="19">
        <v>1.240166442091502</v>
      </c>
      <c r="L18" s="19">
        <v>1.278398499023544</v>
      </c>
      <c r="M18" s="19">
        <v>1.194266608321627</v>
      </c>
      <c r="N18" s="19">
        <v>1.081009071331598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SUM(B21:B32)</f>
        <v>697067.8700000001</v>
      </c>
      <c r="C20" s="24">
        <f aca="true" t="shared" si="3" ref="C20:O20">SUM(C21:C32)</f>
        <v>471463.75000000006</v>
      </c>
      <c r="D20" s="24">
        <f t="shared" si="3"/>
        <v>428084.79</v>
      </c>
      <c r="E20" s="24">
        <f t="shared" si="3"/>
        <v>130742.95000000001</v>
      </c>
      <c r="F20" s="24">
        <f t="shared" si="3"/>
        <v>440303.51</v>
      </c>
      <c r="G20" s="24">
        <f t="shared" si="3"/>
        <v>625441.8300000001</v>
      </c>
      <c r="H20" s="24">
        <f t="shared" si="3"/>
        <v>124796.81</v>
      </c>
      <c r="I20" s="24">
        <f t="shared" si="3"/>
        <v>415447.3499999999</v>
      </c>
      <c r="J20" s="24">
        <f t="shared" si="3"/>
        <v>484129.31000000006</v>
      </c>
      <c r="K20" s="24">
        <f t="shared" si="3"/>
        <v>672498.1100000001</v>
      </c>
      <c r="L20" s="24">
        <f t="shared" si="3"/>
        <v>538803.25</v>
      </c>
      <c r="M20" s="24">
        <f t="shared" si="3"/>
        <v>298702.38999999996</v>
      </c>
      <c r="N20" s="24">
        <f t="shared" si="3"/>
        <v>120491.91</v>
      </c>
      <c r="O20" s="24">
        <f t="shared" si="3"/>
        <v>5447973.829999999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508275.36</v>
      </c>
      <c r="C21" s="28">
        <f aca="true" t="shared" si="4" ref="C21:N21">ROUND((C15+C16)*C7,2)</f>
        <v>326551.17</v>
      </c>
      <c r="D21" s="28">
        <f t="shared" si="4"/>
        <v>266762.65</v>
      </c>
      <c r="E21" s="28">
        <f t="shared" si="4"/>
        <v>131189.7</v>
      </c>
      <c r="F21" s="28">
        <f t="shared" si="4"/>
        <v>279319.59</v>
      </c>
      <c r="G21" s="28">
        <f t="shared" si="4"/>
        <v>402913.18</v>
      </c>
      <c r="H21" s="28">
        <f t="shared" si="4"/>
        <v>65605.06</v>
      </c>
      <c r="I21" s="28">
        <f t="shared" si="4"/>
        <v>251220.26</v>
      </c>
      <c r="J21" s="28">
        <f t="shared" si="4"/>
        <v>307792.35</v>
      </c>
      <c r="K21" s="28">
        <f t="shared" si="4"/>
        <v>409327.76</v>
      </c>
      <c r="L21" s="28">
        <f t="shared" si="4"/>
        <v>346435.43</v>
      </c>
      <c r="M21" s="28">
        <f t="shared" si="4"/>
        <v>211494.71</v>
      </c>
      <c r="N21" s="28">
        <f t="shared" si="4"/>
        <v>93651.75</v>
      </c>
      <c r="O21" s="28">
        <f aca="true" t="shared" si="5" ref="O21:O29">SUM(B21:N21)</f>
        <v>3600538.97</v>
      </c>
    </row>
    <row r="22" spans="1:23" ht="18.75" customHeight="1">
      <c r="A22" s="26" t="s">
        <v>33</v>
      </c>
      <c r="B22" s="28">
        <f>IF(B18&lt;&gt;0,ROUND((B18-1)*B21,2),0)</f>
        <v>97964.93</v>
      </c>
      <c r="C22" s="28">
        <f aca="true" t="shared" si="6" ref="C22:N22">IF(C18&lt;&gt;0,ROUND((C18-1)*C21,2),0)</f>
        <v>95997.72</v>
      </c>
      <c r="D22" s="28">
        <f t="shared" si="6"/>
        <v>122355.93</v>
      </c>
      <c r="E22" s="28">
        <f t="shared" si="6"/>
        <v>-18217.78</v>
      </c>
      <c r="F22" s="28">
        <f t="shared" si="6"/>
        <v>112825.31</v>
      </c>
      <c r="G22" s="28">
        <f t="shared" si="6"/>
        <v>148850.04</v>
      </c>
      <c r="H22" s="28">
        <f t="shared" si="6"/>
        <v>29075.05</v>
      </c>
      <c r="I22" s="28">
        <f t="shared" si="6"/>
        <v>87836.42</v>
      </c>
      <c r="J22" s="28">
        <f t="shared" si="6"/>
        <v>129916.53</v>
      </c>
      <c r="K22" s="28">
        <f t="shared" si="6"/>
        <v>98306.79</v>
      </c>
      <c r="L22" s="28">
        <f t="shared" si="6"/>
        <v>96447.1</v>
      </c>
      <c r="M22" s="28">
        <f t="shared" si="6"/>
        <v>41086.36</v>
      </c>
      <c r="N22" s="28">
        <f t="shared" si="6"/>
        <v>7586.64</v>
      </c>
      <c r="O22" s="28">
        <f t="shared" si="5"/>
        <v>1050031.04</v>
      </c>
      <c r="W22" s="51"/>
    </row>
    <row r="23" spans="1:15" ht="18.75" customHeight="1">
      <c r="A23" s="26" t="s">
        <v>34</v>
      </c>
      <c r="B23" s="28">
        <v>26505.14</v>
      </c>
      <c r="C23" s="28">
        <v>19476.52</v>
      </c>
      <c r="D23" s="28">
        <v>16128.73</v>
      </c>
      <c r="E23" s="28">
        <v>5858.14</v>
      </c>
      <c r="F23" s="28">
        <v>18142.17</v>
      </c>
      <c r="G23" s="28">
        <v>27837.62</v>
      </c>
      <c r="H23" s="28">
        <v>3930.47</v>
      </c>
      <c r="I23" s="28">
        <v>20584.36</v>
      </c>
      <c r="J23" s="28">
        <v>16973.58</v>
      </c>
      <c r="K23" s="28">
        <v>25712.03</v>
      </c>
      <c r="L23" s="28">
        <v>21650.77</v>
      </c>
      <c r="M23" s="28">
        <v>14191.66</v>
      </c>
      <c r="N23" s="28">
        <v>6703.5</v>
      </c>
      <c r="O23" s="28">
        <f t="shared" si="5"/>
        <v>223694.68999999997</v>
      </c>
    </row>
    <row r="24" spans="1:15" ht="18.75" customHeight="1">
      <c r="A24" s="26" t="s">
        <v>35</v>
      </c>
      <c r="B24" s="28">
        <v>3658.1</v>
      </c>
      <c r="C24" s="28">
        <v>3658.1</v>
      </c>
      <c r="D24" s="28">
        <v>1829.05</v>
      </c>
      <c r="E24" s="28">
        <v>1829.05</v>
      </c>
      <c r="F24" s="28">
        <v>1829.05</v>
      </c>
      <c r="G24" s="28">
        <v>1829.05</v>
      </c>
      <c r="H24" s="28">
        <v>1829.05</v>
      </c>
      <c r="I24" s="28">
        <v>3658.1</v>
      </c>
      <c r="J24" s="28">
        <v>1829.05</v>
      </c>
      <c r="K24" s="28">
        <v>1829.05</v>
      </c>
      <c r="L24" s="28">
        <v>1829.05</v>
      </c>
      <c r="M24" s="28">
        <v>1829.05</v>
      </c>
      <c r="N24" s="28">
        <v>1829.05</v>
      </c>
      <c r="O24" s="28">
        <f t="shared" si="5"/>
        <v>29264.799999999992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1246.49</v>
      </c>
      <c r="C26" s="28">
        <v>872.26</v>
      </c>
      <c r="D26" s="28">
        <v>796.29</v>
      </c>
      <c r="E26" s="28">
        <v>236.35</v>
      </c>
      <c r="F26" s="28">
        <v>807.54</v>
      </c>
      <c r="G26" s="28">
        <v>1136.75</v>
      </c>
      <c r="H26" s="28">
        <v>196.96</v>
      </c>
      <c r="I26" s="28">
        <v>711.88</v>
      </c>
      <c r="J26" s="28">
        <v>891.96</v>
      </c>
      <c r="K26" s="28">
        <v>1232.42</v>
      </c>
      <c r="L26" s="28">
        <v>970.74</v>
      </c>
      <c r="M26" s="28">
        <v>526.17</v>
      </c>
      <c r="N26" s="28">
        <v>211.02</v>
      </c>
      <c r="O26" s="28">
        <f t="shared" si="5"/>
        <v>9836.830000000002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1031.13</v>
      </c>
      <c r="C27" s="28">
        <v>767.71</v>
      </c>
      <c r="D27" s="28">
        <v>673.34</v>
      </c>
      <c r="E27" s="28">
        <v>205.67</v>
      </c>
      <c r="F27" s="28">
        <v>677.58</v>
      </c>
      <c r="G27" s="28">
        <v>912.79</v>
      </c>
      <c r="H27" s="28">
        <v>169.03</v>
      </c>
      <c r="I27" s="28">
        <v>714.22</v>
      </c>
      <c r="J27" s="28">
        <v>673.34</v>
      </c>
      <c r="K27" s="28">
        <v>891.65</v>
      </c>
      <c r="L27" s="28">
        <v>778.96</v>
      </c>
      <c r="M27" s="28">
        <v>439.5</v>
      </c>
      <c r="N27" s="28">
        <v>231.02</v>
      </c>
      <c r="O27" s="28">
        <f t="shared" si="5"/>
        <v>8165.9400000000005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480.92</v>
      </c>
      <c r="C28" s="28">
        <v>358.07</v>
      </c>
      <c r="D28" s="28">
        <v>314.05</v>
      </c>
      <c r="E28" s="28">
        <v>95.92</v>
      </c>
      <c r="F28" s="28">
        <v>316.02</v>
      </c>
      <c r="G28" s="28">
        <v>425.74</v>
      </c>
      <c r="H28" s="28">
        <v>78.84</v>
      </c>
      <c r="I28" s="28">
        <v>331.13</v>
      </c>
      <c r="J28" s="28">
        <v>318.65</v>
      </c>
      <c r="K28" s="28">
        <v>409.97</v>
      </c>
      <c r="L28" s="28">
        <v>363.32</v>
      </c>
      <c r="M28" s="28">
        <v>205.64</v>
      </c>
      <c r="N28" s="28">
        <v>107.75</v>
      </c>
      <c r="O28" s="28">
        <f t="shared" si="5"/>
        <v>3806.0200000000004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57905.8</v>
      </c>
      <c r="C29" s="28">
        <v>23782.2</v>
      </c>
      <c r="D29" s="28">
        <v>19224.75</v>
      </c>
      <c r="E29" s="28">
        <v>9545.9</v>
      </c>
      <c r="F29" s="28">
        <v>26386.25</v>
      </c>
      <c r="G29" s="28">
        <v>41536.66</v>
      </c>
      <c r="H29" s="28">
        <v>23912.35</v>
      </c>
      <c r="I29" s="28">
        <v>50390.98</v>
      </c>
      <c r="J29" s="28">
        <v>25733.85</v>
      </c>
      <c r="K29" s="28">
        <v>40604.03</v>
      </c>
      <c r="L29" s="28">
        <v>40502.23</v>
      </c>
      <c r="M29" s="28">
        <v>28929.3</v>
      </c>
      <c r="N29" s="28">
        <v>10171.18</v>
      </c>
      <c r="O29" s="28">
        <f t="shared" si="5"/>
        <v>398625.48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90115.6</v>
      </c>
      <c r="L30" s="28">
        <v>29825.65</v>
      </c>
      <c r="M30" s="28">
        <v>0</v>
      </c>
      <c r="N30" s="28">
        <v>0</v>
      </c>
      <c r="O30" s="28">
        <f>SUM(B30:N30)</f>
        <v>119941.25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6" t="s">
        <v>86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4068.81</v>
      </c>
      <c r="L31" s="28">
        <v>0</v>
      </c>
      <c r="M31" s="28">
        <v>0</v>
      </c>
      <c r="N31" s="28">
        <v>0</v>
      </c>
      <c r="O31" s="28">
        <f>SUM(B31:N31)</f>
        <v>4068.81</v>
      </c>
      <c r="P31"/>
      <c r="Q31"/>
      <c r="R31"/>
      <c r="S31"/>
      <c r="T31"/>
      <c r="U31"/>
      <c r="V31"/>
      <c r="W31"/>
      <c r="X31"/>
      <c r="Y31"/>
      <c r="Z31"/>
    </row>
    <row r="32" spans="1:16" ht="15" customHeight="1">
      <c r="A32" s="27"/>
      <c r="B32" s="16"/>
      <c r="C32" s="1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6"/>
      <c r="P32" s="52"/>
    </row>
    <row r="33" spans="1:15" ht="18.75" customHeight="1">
      <c r="A33" s="14" t="s">
        <v>37</v>
      </c>
      <c r="B33" s="28">
        <f>+B34+B36+B49+B50+B51+B56-B57</f>
        <v>0</v>
      </c>
      <c r="C33" s="28">
        <f aca="true" t="shared" si="7" ref="C33:O33">+C34+C36+C49+C50+C51+C56-C57</f>
        <v>0</v>
      </c>
      <c r="D33" s="28">
        <f t="shared" si="7"/>
        <v>0</v>
      </c>
      <c r="E33" s="28">
        <f t="shared" si="7"/>
        <v>0</v>
      </c>
      <c r="F33" s="28">
        <f t="shared" si="7"/>
        <v>0</v>
      </c>
      <c r="G33" s="28">
        <f t="shared" si="7"/>
        <v>0</v>
      </c>
      <c r="H33" s="28">
        <f t="shared" si="7"/>
        <v>0</v>
      </c>
      <c r="I33" s="28">
        <f t="shared" si="7"/>
        <v>-279069.61</v>
      </c>
      <c r="J33" s="28">
        <f t="shared" si="7"/>
        <v>0</v>
      </c>
      <c r="K33" s="28">
        <f t="shared" si="7"/>
        <v>-405000</v>
      </c>
      <c r="L33" s="28">
        <f t="shared" si="7"/>
        <v>-369000</v>
      </c>
      <c r="M33" s="28">
        <f t="shared" si="7"/>
        <v>0</v>
      </c>
      <c r="N33" s="28">
        <f t="shared" si="7"/>
        <v>0</v>
      </c>
      <c r="O33" s="28">
        <f t="shared" si="7"/>
        <v>-1053069.61</v>
      </c>
    </row>
    <row r="34" spans="1:15" ht="18.75" customHeight="1">
      <c r="A34" s="26" t="s">
        <v>38</v>
      </c>
      <c r="B34" s="29">
        <f>+B35</f>
        <v>0</v>
      </c>
      <c r="C34" s="29">
        <f>+C35</f>
        <v>0</v>
      </c>
      <c r="D34" s="29">
        <f aca="true" t="shared" si="8" ref="D34:O34">+D35</f>
        <v>0</v>
      </c>
      <c r="E34" s="29">
        <f t="shared" si="8"/>
        <v>0</v>
      </c>
      <c r="F34" s="29">
        <f t="shared" si="8"/>
        <v>0</v>
      </c>
      <c r="G34" s="29">
        <f t="shared" si="8"/>
        <v>0</v>
      </c>
      <c r="H34" s="29">
        <f t="shared" si="8"/>
        <v>0</v>
      </c>
      <c r="I34" s="29">
        <f t="shared" si="8"/>
        <v>0</v>
      </c>
      <c r="J34" s="29">
        <f t="shared" si="8"/>
        <v>0</v>
      </c>
      <c r="K34" s="29">
        <f t="shared" si="8"/>
        <v>0</v>
      </c>
      <c r="L34" s="29">
        <f t="shared" si="8"/>
        <v>0</v>
      </c>
      <c r="M34" s="29">
        <f t="shared" si="8"/>
        <v>0</v>
      </c>
      <c r="N34" s="29">
        <f t="shared" si="8"/>
        <v>0</v>
      </c>
      <c r="O34" s="29">
        <f t="shared" si="8"/>
        <v>0</v>
      </c>
    </row>
    <row r="35" spans="1:26" ht="18.75" customHeight="1">
      <c r="A35" s="27" t="s">
        <v>39</v>
      </c>
      <c r="B35" s="16">
        <f>ROUND((-B9)*$G$3,2)</f>
        <v>0</v>
      </c>
      <c r="C35" s="16">
        <f aca="true" t="shared" si="9" ref="C35:N35">ROUND((-C9)*$G$3,2)</f>
        <v>0</v>
      </c>
      <c r="D35" s="16">
        <f t="shared" si="9"/>
        <v>0</v>
      </c>
      <c r="E35" s="16">
        <f t="shared" si="9"/>
        <v>0</v>
      </c>
      <c r="F35" s="16">
        <f t="shared" si="9"/>
        <v>0</v>
      </c>
      <c r="G35" s="16">
        <f t="shared" si="9"/>
        <v>0</v>
      </c>
      <c r="H35" s="16">
        <f t="shared" si="9"/>
        <v>0</v>
      </c>
      <c r="I35" s="16">
        <f t="shared" si="9"/>
        <v>0</v>
      </c>
      <c r="J35" s="16">
        <f t="shared" si="9"/>
        <v>0</v>
      </c>
      <c r="K35" s="16">
        <f t="shared" si="9"/>
        <v>0</v>
      </c>
      <c r="L35" s="16">
        <f t="shared" si="9"/>
        <v>0</v>
      </c>
      <c r="M35" s="16">
        <f t="shared" si="9"/>
        <v>0</v>
      </c>
      <c r="N35" s="16">
        <f t="shared" si="9"/>
        <v>0</v>
      </c>
      <c r="O35" s="30">
        <f aca="true" t="shared" si="10" ref="O35:O57">SUM(B35:N35)</f>
        <v>0</v>
      </c>
      <c r="P35"/>
      <c r="Q35"/>
      <c r="R35"/>
      <c r="S35"/>
      <c r="T35"/>
      <c r="U35"/>
      <c r="V35"/>
      <c r="W35"/>
      <c r="X35"/>
      <c r="Y35"/>
      <c r="Z35"/>
    </row>
    <row r="36" spans="1:15" ht="18.75" customHeight="1">
      <c r="A36" s="26" t="s">
        <v>40</v>
      </c>
      <c r="B36" s="29">
        <f>SUM(B37:B47)</f>
        <v>0</v>
      </c>
      <c r="C36" s="29">
        <f aca="true" t="shared" si="11" ref="C36:O36">SUM(C37:C47)</f>
        <v>0</v>
      </c>
      <c r="D36" s="29">
        <f t="shared" si="11"/>
        <v>0</v>
      </c>
      <c r="E36" s="29">
        <f t="shared" si="11"/>
        <v>0</v>
      </c>
      <c r="F36" s="29">
        <f t="shared" si="11"/>
        <v>0</v>
      </c>
      <c r="G36" s="29">
        <f t="shared" si="11"/>
        <v>0</v>
      </c>
      <c r="H36" s="29">
        <f t="shared" si="11"/>
        <v>0</v>
      </c>
      <c r="I36" s="29">
        <f t="shared" si="11"/>
        <v>-270000</v>
      </c>
      <c r="J36" s="29">
        <f t="shared" si="11"/>
        <v>0</v>
      </c>
      <c r="K36" s="29">
        <f t="shared" si="11"/>
        <v>-405000</v>
      </c>
      <c r="L36" s="29">
        <f t="shared" si="11"/>
        <v>-369000</v>
      </c>
      <c r="M36" s="29">
        <f t="shared" si="11"/>
        <v>0</v>
      </c>
      <c r="N36" s="29">
        <f t="shared" si="11"/>
        <v>0</v>
      </c>
      <c r="O36" s="29">
        <f t="shared" si="11"/>
        <v>-1044000</v>
      </c>
    </row>
    <row r="37" spans="1:26" ht="18.75" customHeight="1">
      <c r="A37" s="27" t="s">
        <v>41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42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43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44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2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7" t="s">
        <v>45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81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7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82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-270000</v>
      </c>
      <c r="J43" s="31">
        <v>0</v>
      </c>
      <c r="K43" s="31">
        <v>-405000</v>
      </c>
      <c r="L43" s="31">
        <v>-369000</v>
      </c>
      <c r="M43" s="31">
        <v>0</v>
      </c>
      <c r="N43" s="31">
        <v>0</v>
      </c>
      <c r="O43" s="31">
        <f t="shared" si="10"/>
        <v>-1044000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46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 t="shared" si="10"/>
        <v>0</v>
      </c>
      <c r="P44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47</v>
      </c>
      <c r="B45" s="31">
        <v>0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f>SUM(B45:N45)</f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73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 t="s">
        <v>74</v>
      </c>
      <c r="B47" s="59">
        <v>0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  <c r="K47" s="59">
        <v>0</v>
      </c>
      <c r="L47" s="59">
        <v>0</v>
      </c>
      <c r="M47" s="59">
        <v>0</v>
      </c>
      <c r="N47" s="59">
        <v>0</v>
      </c>
      <c r="O47" s="31">
        <f t="shared" si="10"/>
        <v>0</v>
      </c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1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8.75" customHeight="1">
      <c r="A49" s="26" t="s">
        <v>48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 t="shared" si="10"/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49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>SUM(B50:N50)</f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26" t="s">
        <v>75</v>
      </c>
      <c r="B51" s="33">
        <f>B52+B53</f>
        <v>0</v>
      </c>
      <c r="C51" s="33">
        <f aca="true" t="shared" si="12" ref="C51:O51">C52+C53</f>
        <v>0</v>
      </c>
      <c r="D51" s="33">
        <f t="shared" si="12"/>
        <v>0</v>
      </c>
      <c r="E51" s="33">
        <f t="shared" si="12"/>
        <v>0</v>
      </c>
      <c r="F51" s="33">
        <f t="shared" si="12"/>
        <v>0</v>
      </c>
      <c r="G51" s="33">
        <f t="shared" si="12"/>
        <v>0</v>
      </c>
      <c r="H51" s="33">
        <f t="shared" si="12"/>
        <v>0</v>
      </c>
      <c r="I51" s="33">
        <f t="shared" si="12"/>
        <v>0</v>
      </c>
      <c r="J51" s="33">
        <f t="shared" si="12"/>
        <v>0</v>
      </c>
      <c r="K51" s="33">
        <f t="shared" si="12"/>
        <v>0</v>
      </c>
      <c r="L51" s="33">
        <f t="shared" si="12"/>
        <v>0</v>
      </c>
      <c r="M51" s="33">
        <f t="shared" si="12"/>
        <v>0</v>
      </c>
      <c r="N51" s="33">
        <f t="shared" si="12"/>
        <v>0</v>
      </c>
      <c r="O51" s="33">
        <f t="shared" si="12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2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1">
        <f t="shared" si="10"/>
        <v>0</v>
      </c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8.75" customHeight="1">
      <c r="A54" s="12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58"/>
      <c r="Q54" s="58"/>
      <c r="R54" s="58"/>
      <c r="S54" s="58"/>
      <c r="T54" s="58"/>
      <c r="U54" s="60"/>
      <c r="V54" s="61"/>
      <c r="W54" s="58"/>
      <c r="X54" s="58"/>
      <c r="Y54" s="58"/>
      <c r="Z54" s="58"/>
    </row>
    <row r="55" spans="1:26" ht="18.75" customHeight="1">
      <c r="A55" s="14" t="s">
        <v>50</v>
      </c>
      <c r="B55" s="34">
        <f>+B20+B33</f>
        <v>697067.8700000001</v>
      </c>
      <c r="C55" s="34">
        <f aca="true" t="shared" si="13" ref="C55:N55">+C20+C33</f>
        <v>471463.75000000006</v>
      </c>
      <c r="D55" s="34">
        <f t="shared" si="13"/>
        <v>428084.79</v>
      </c>
      <c r="E55" s="34">
        <f t="shared" si="13"/>
        <v>130742.95000000001</v>
      </c>
      <c r="F55" s="34">
        <f t="shared" si="13"/>
        <v>440303.51</v>
      </c>
      <c r="G55" s="34">
        <f t="shared" si="13"/>
        <v>625441.8300000001</v>
      </c>
      <c r="H55" s="34">
        <f t="shared" si="13"/>
        <v>124796.81</v>
      </c>
      <c r="I55" s="34">
        <f t="shared" si="13"/>
        <v>136377.73999999993</v>
      </c>
      <c r="J55" s="34">
        <f t="shared" si="13"/>
        <v>484129.31000000006</v>
      </c>
      <c r="K55" s="34">
        <f t="shared" si="13"/>
        <v>267498.1100000001</v>
      </c>
      <c r="L55" s="34">
        <f t="shared" si="13"/>
        <v>169803.25</v>
      </c>
      <c r="M55" s="34">
        <f t="shared" si="13"/>
        <v>298702.38999999996</v>
      </c>
      <c r="N55" s="34">
        <f t="shared" si="13"/>
        <v>120491.91</v>
      </c>
      <c r="O55" s="34">
        <f>SUM(B55:N55)</f>
        <v>4394904.22</v>
      </c>
      <c r="P55"/>
      <c r="Q55" s="41"/>
      <c r="R55"/>
      <c r="S55"/>
      <c r="T55"/>
      <c r="U55" s="41"/>
      <c r="V55"/>
      <c r="W55"/>
      <c r="X55"/>
      <c r="Y55"/>
      <c r="Z55"/>
    </row>
    <row r="56" spans="1:21" ht="18.75" customHeight="1">
      <c r="A56" s="35" t="s">
        <v>51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-9069.61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-9069.61</v>
      </c>
      <c r="P56"/>
      <c r="Q56"/>
      <c r="R56"/>
      <c r="S56"/>
      <c r="U56" s="40"/>
    </row>
    <row r="57" spans="1:19" ht="18.75" customHeight="1">
      <c r="A57" s="35" t="s">
        <v>52</v>
      </c>
      <c r="B57" s="31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16">
        <f t="shared" si="10"/>
        <v>0</v>
      </c>
      <c r="P57"/>
      <c r="Q57"/>
      <c r="R57"/>
      <c r="S57"/>
    </row>
    <row r="58" spans="1:19" ht="15.75">
      <c r="A58" s="36"/>
      <c r="B58" s="37"/>
      <c r="C58" s="37"/>
      <c r="D58" s="38"/>
      <c r="E58" s="38"/>
      <c r="F58" s="38"/>
      <c r="G58" s="38"/>
      <c r="H58" s="38"/>
      <c r="I58" s="37"/>
      <c r="J58" s="38"/>
      <c r="K58" s="38"/>
      <c r="L58" s="38"/>
      <c r="M58" s="38"/>
      <c r="N58" s="38"/>
      <c r="O58" s="39"/>
      <c r="P58" s="40"/>
      <c r="Q58"/>
      <c r="R58" s="41"/>
      <c r="S58"/>
    </row>
    <row r="59" spans="1:19" ht="12.75" customHeight="1">
      <c r="A59" s="62"/>
      <c r="B59" s="63"/>
      <c r="C59" s="63"/>
      <c r="D59" s="64"/>
      <c r="E59" s="64"/>
      <c r="F59" s="64"/>
      <c r="G59" s="64"/>
      <c r="H59" s="64"/>
      <c r="I59" s="63"/>
      <c r="J59" s="64"/>
      <c r="K59" s="64"/>
      <c r="L59" s="64"/>
      <c r="M59" s="64"/>
      <c r="N59" s="64"/>
      <c r="O59" s="65"/>
      <c r="P59" s="58"/>
      <c r="Q59" s="58"/>
      <c r="R59" s="60"/>
      <c r="S59" s="58"/>
    </row>
    <row r="60" spans="1:17" ht="15" customHeight="1">
      <c r="A60" s="66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58"/>
      <c r="Q60" s="58"/>
    </row>
    <row r="61" spans="1:17" ht="18.75" customHeight="1">
      <c r="A61" s="14" t="s">
        <v>53</v>
      </c>
      <c r="B61" s="42">
        <f aca="true" t="shared" si="14" ref="B61:O61">SUM(B62:B72)</f>
        <v>697067.87</v>
      </c>
      <c r="C61" s="42">
        <f t="shared" si="14"/>
        <v>471463.75</v>
      </c>
      <c r="D61" s="42">
        <f t="shared" si="14"/>
        <v>428084.8</v>
      </c>
      <c r="E61" s="42">
        <f t="shared" si="14"/>
        <v>130742.95</v>
      </c>
      <c r="F61" s="42">
        <f t="shared" si="14"/>
        <v>440303.51</v>
      </c>
      <c r="G61" s="42">
        <f t="shared" si="14"/>
        <v>625441.83</v>
      </c>
      <c r="H61" s="42">
        <f t="shared" si="14"/>
        <v>124796.82</v>
      </c>
      <c r="I61" s="42">
        <f t="shared" si="14"/>
        <v>136377.74</v>
      </c>
      <c r="J61" s="42">
        <f t="shared" si="14"/>
        <v>484129.32</v>
      </c>
      <c r="K61" s="42">
        <f t="shared" si="14"/>
        <v>267498.11</v>
      </c>
      <c r="L61" s="42">
        <f t="shared" si="14"/>
        <v>169803.25</v>
      </c>
      <c r="M61" s="42">
        <f t="shared" si="14"/>
        <v>298702.38</v>
      </c>
      <c r="N61" s="42">
        <f t="shared" si="14"/>
        <v>120491.91</v>
      </c>
      <c r="O61" s="34">
        <f t="shared" si="14"/>
        <v>4394904.24</v>
      </c>
      <c r="Q61"/>
    </row>
    <row r="62" spans="1:18" ht="18.75" customHeight="1">
      <c r="A62" s="26" t="s">
        <v>54</v>
      </c>
      <c r="B62" s="42">
        <v>578822.89</v>
      </c>
      <c r="C62" s="42">
        <v>341636.1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>SUM(B62:N62)</f>
        <v>920458.99</v>
      </c>
      <c r="P62"/>
      <c r="Q62"/>
      <c r="R62" s="41"/>
    </row>
    <row r="63" spans="1:16" ht="18.75" customHeight="1">
      <c r="A63" s="26" t="s">
        <v>55</v>
      </c>
      <c r="B63" s="42">
        <v>118244.98</v>
      </c>
      <c r="C63" s="42">
        <v>129827.65</v>
      </c>
      <c r="D63" s="43">
        <v>0</v>
      </c>
      <c r="E63" s="43">
        <v>0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aca="true" t="shared" si="15" ref="O63:O72">SUM(B63:N63)</f>
        <v>248072.63</v>
      </c>
      <c r="P63"/>
    </row>
    <row r="64" spans="1:17" ht="18.75" customHeight="1">
      <c r="A64" s="26" t="s">
        <v>56</v>
      </c>
      <c r="B64" s="43">
        <v>0</v>
      </c>
      <c r="C64" s="43">
        <v>0</v>
      </c>
      <c r="D64" s="29">
        <v>428084.8</v>
      </c>
      <c r="E64" s="43">
        <v>0</v>
      </c>
      <c r="F64" s="43">
        <v>0</v>
      </c>
      <c r="G64" s="43">
        <v>0</v>
      </c>
      <c r="H64" s="42">
        <v>124796.82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552881.62</v>
      </c>
      <c r="P64" s="52"/>
      <c r="Q64"/>
    </row>
    <row r="65" spans="1:18" ht="18.75" customHeight="1">
      <c r="A65" s="26" t="s">
        <v>57</v>
      </c>
      <c r="B65" s="43">
        <v>0</v>
      </c>
      <c r="C65" s="43">
        <v>0</v>
      </c>
      <c r="D65" s="43">
        <v>0</v>
      </c>
      <c r="E65" s="29">
        <v>130742.95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130742.95</v>
      </c>
      <c r="R65"/>
    </row>
    <row r="66" spans="1:19" ht="18.75" customHeight="1">
      <c r="A66" s="26" t="s">
        <v>58</v>
      </c>
      <c r="B66" s="43">
        <v>0</v>
      </c>
      <c r="C66" s="43">
        <v>0</v>
      </c>
      <c r="D66" s="43">
        <v>0</v>
      </c>
      <c r="E66" s="43">
        <v>0</v>
      </c>
      <c r="F66" s="29">
        <v>440303.51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29">
        <f t="shared" si="15"/>
        <v>440303.51</v>
      </c>
      <c r="S66"/>
    </row>
    <row r="67" spans="1:20" ht="18.75" customHeight="1">
      <c r="A67" s="26" t="s">
        <v>59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2">
        <v>625441.83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625441.83</v>
      </c>
      <c r="T67"/>
    </row>
    <row r="68" spans="1:21" ht="18.75" customHeight="1">
      <c r="A68" s="26" t="s">
        <v>60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2">
        <v>136377.74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136377.74</v>
      </c>
      <c r="U68"/>
    </row>
    <row r="69" spans="1:22" ht="18.75" customHeight="1">
      <c r="A69" s="26" t="s">
        <v>61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29">
        <v>484129.32</v>
      </c>
      <c r="K69" s="43">
        <v>0</v>
      </c>
      <c r="L69" s="43">
        <v>0</v>
      </c>
      <c r="M69" s="43">
        <v>0</v>
      </c>
      <c r="N69" s="43">
        <v>0</v>
      </c>
      <c r="O69" s="34">
        <f t="shared" si="15"/>
        <v>484129.32</v>
      </c>
      <c r="V69"/>
    </row>
    <row r="70" spans="1:23" ht="18.75" customHeight="1">
      <c r="A70" s="26" t="s">
        <v>62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29">
        <v>267498.11</v>
      </c>
      <c r="L70" s="29">
        <v>169803.25</v>
      </c>
      <c r="M70" s="43">
        <v>0</v>
      </c>
      <c r="N70" s="43">
        <v>0</v>
      </c>
      <c r="O70" s="34">
        <f t="shared" si="15"/>
        <v>437301.36</v>
      </c>
      <c r="P70"/>
      <c r="W70"/>
    </row>
    <row r="71" spans="1:25" ht="18.75" customHeight="1">
      <c r="A71" s="26" t="s">
        <v>63</v>
      </c>
      <c r="B71" s="43">
        <v>0</v>
      </c>
      <c r="C71" s="43">
        <v>0</v>
      </c>
      <c r="D71" s="43">
        <v>0</v>
      </c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29">
        <v>298702.38</v>
      </c>
      <c r="N71" s="43">
        <v>0</v>
      </c>
      <c r="O71" s="34">
        <f t="shared" si="15"/>
        <v>298702.38</v>
      </c>
      <c r="R71"/>
      <c r="Y71"/>
    </row>
    <row r="72" spans="1:26" ht="18.75" customHeight="1">
      <c r="A72" s="36" t="s">
        <v>64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5">
        <v>120491.91</v>
      </c>
      <c r="O72" s="46">
        <f t="shared" si="15"/>
        <v>120491.91</v>
      </c>
      <c r="P72"/>
      <c r="S72"/>
      <c r="Z72"/>
    </row>
    <row r="73" spans="1:12" ht="21" customHeight="1">
      <c r="A73" s="47" t="s">
        <v>80</v>
      </c>
      <c r="B73" s="48"/>
      <c r="C73" s="48"/>
      <c r="D73"/>
      <c r="E73"/>
      <c r="F73"/>
      <c r="G73"/>
      <c r="H73" s="49"/>
      <c r="I73" s="49"/>
      <c r="J73"/>
      <c r="K73"/>
      <c r="L73"/>
    </row>
    <row r="74" spans="1:14" ht="15.7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</row>
    <row r="75" spans="2:14" ht="13.5">
      <c r="B75" s="53"/>
      <c r="C75" s="53"/>
      <c r="D75" s="54"/>
      <c r="E75" s="54"/>
      <c r="F75" s="54"/>
      <c r="G75" s="54"/>
      <c r="H75" s="53"/>
      <c r="I75" s="53"/>
      <c r="K75" s="54"/>
      <c r="M75" s="53"/>
      <c r="N75" s="53"/>
    </row>
    <row r="76" spans="2:14" ht="13.5">
      <c r="B76" s="48"/>
      <c r="C76" s="48"/>
      <c r="D76"/>
      <c r="E76"/>
      <c r="F76"/>
      <c r="G76"/>
      <c r="H76"/>
      <c r="I76"/>
      <c r="J76"/>
      <c r="K76"/>
      <c r="L76"/>
      <c r="N76" s="53"/>
    </row>
    <row r="77" ht="13.5">
      <c r="N77" s="53"/>
    </row>
    <row r="78" ht="13.5">
      <c r="N78" s="53"/>
    </row>
    <row r="79" ht="14.2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spans="3:14" ht="13.5">
      <c r="C98" s="52"/>
      <c r="D98" s="52"/>
      <c r="E98" s="52"/>
      <c r="N98" s="53"/>
    </row>
    <row r="99" spans="3:14" ht="13.5">
      <c r="C99" s="52"/>
      <c r="E99" s="52"/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  <row r="111" ht="13.5">
      <c r="N111" s="53"/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2024-04-25T22:16:08Z</dcterms:modified>
  <cp:category/>
  <cp:version/>
  <cp:contentType/>
  <cp:contentStatus/>
</cp:coreProperties>
</file>