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<sst xmlns="http://schemas.openxmlformats.org/spreadsheetml/2006/main" count="90" uniqueCount="87">
  <si>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</si>
  <si>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</si>
  <si>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</si>
  <si>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</si>
  <si>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</si>
  <si>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</si>
  <si>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</si>
  <si>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</si>
  <si>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</si>
  <si>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</si>
  <si>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</si>
  <si>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</si>
  <si>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</si>
  <si>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</si>
  <si>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</si>
  <si>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</si>
  <si>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</si>
  <si>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</si>
  <si>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</si>
  <si>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</si>
  <si>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</si>
  <si>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</si>
  <si>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</si>
  <si>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</si>
  <si>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</si>
  <si>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</si>
  <si>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</si>
  <si>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</si>
  <si>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</si>
  <si>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</si>
  <si>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</si>
  <si>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</si>
  <si>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</si>
  <si>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</si>
  <si>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</si>
  <si>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</si>
  <si>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</si>
  <si>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</si>
  <si>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</si>
  <si>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</si>
  <si>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</si>
  <si>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</si>
  <si>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</si>
  <si>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</si>
  <si>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</si>
  <si>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</si>
  <si>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</si>
  <si>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</si>
  <si>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</si>
  <si>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</si>
  <si>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</si>
  <si>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</si>
  <si>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</si>
  <si>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</si>
  <si>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</si>
  <si>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</si>
  <si>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</si>
  <si>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</si>
  <si>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</si>
  <si>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</si>
  <si>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</si>
  <si>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</si>
  <si>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</si>
  <si>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</si>
  <si>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</si>
  <si>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</si>
  <si>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</si>
  <si>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</si>
  <si>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</si>
  <si>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</si>
  <si>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</si>
  <si>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</si>
  <si>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</si>
  <si>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</si>
  <si>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</si>
  <si>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</si>
  <si>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</si>
  <si>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</si>
  <si>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</si>
  <si>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</si>
  <si>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</si>
  <si>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</si>
  <si>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</si>
  <si>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</si>
  <si>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16/04/24 - VENCIMENTO 23/04/24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</si>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</sst>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411038</v>
      </c>
      <c r="C7" s="9">
        <f t="shared" si="0"/>
        <v>271622</v>
      </c>
      <c r="D7" s="9">
        <f t="shared" si="0"/>
        <v>244226</v>
      </c>
      <c r="E7" s="9">
        <f t="shared" si="0"/>
        <v>73336</v>
      </c>
      <c r="F7" s="9">
        <f t="shared" si="0"/>
        <v>228867</v>
      </c>
      <c r="G7" s="9">
        <f t="shared" si="0"/>
        <v>402874</v>
      </c>
      <c r="H7" s="9">
        <f t="shared" si="0"/>
        <v>52759</v>
      </c>
      <c r="I7" s="9">
        <f t="shared" si="0"/>
        <v>251561</v>
      </c>
      <c r="J7" s="9">
        <f t="shared" si="0"/>
        <v>218971</v>
      </c>
      <c r="K7" s="9">
        <f t="shared" si="0"/>
        <v>315858</v>
      </c>
      <c r="L7" s="9">
        <f t="shared" si="0"/>
        <v>253099</v>
      </c>
      <c r="M7" s="9">
        <f t="shared" si="0"/>
        <v>141125</v>
      </c>
      <c r="N7" s="9">
        <f t="shared" si="0"/>
        <v>84308</v>
      </c>
      <c r="O7" s="9">
        <f t="shared" si="0"/>
        <v>2949644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8868</v>
      </c>
      <c r="C8" s="11">
        <f t="shared" si="1"/>
        <v>8618</v>
      </c>
      <c r="D8" s="11">
        <f t="shared" si="1"/>
        <v>4730</v>
      </c>
      <c r="E8" s="11">
        <f t="shared" si="1"/>
        <v>1702</v>
      </c>
      <c r="F8" s="11">
        <f t="shared" si="1"/>
        <v>5394</v>
      </c>
      <c r="G8" s="11">
        <f t="shared" si="1"/>
        <v>11610</v>
      </c>
      <c r="H8" s="11">
        <f t="shared" si="1"/>
        <v>1774</v>
      </c>
      <c r="I8" s="11">
        <f t="shared" si="1"/>
        <v>10475</v>
      </c>
      <c r="J8" s="11">
        <f t="shared" si="1"/>
        <v>6925</v>
      </c>
      <c r="K8" s="11">
        <f t="shared" si="1"/>
        <v>3555</v>
      </c>
      <c r="L8" s="11">
        <f t="shared" si="1"/>
        <v>3060</v>
      </c>
      <c r="M8" s="11">
        <f t="shared" si="1"/>
        <v>4994</v>
      </c>
      <c r="N8" s="11">
        <f t="shared" si="1"/>
        <v>3100</v>
      </c>
      <c r="O8" s="11">
        <f t="shared" si="1"/>
        <v>74805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8868</v>
      </c>
      <c r="C9" s="11">
        <v>8618</v>
      </c>
      <c r="D9" s="11">
        <v>4730</v>
      </c>
      <c r="E9" s="11">
        <v>1702</v>
      </c>
      <c r="F9" s="11">
        <v>5394</v>
      </c>
      <c r="G9" s="11">
        <v>11610</v>
      </c>
      <c r="H9" s="11">
        <v>1774</v>
      </c>
      <c r="I9" s="11">
        <v>10475</v>
      </c>
      <c r="J9" s="11">
        <v>6925</v>
      </c>
      <c r="K9" s="11">
        <v>3554</v>
      </c>
      <c r="L9" s="11">
        <v>3057</v>
      </c>
      <c r="M9" s="11">
        <v>4994</v>
      </c>
      <c r="N9" s="11">
        <v>3082</v>
      </c>
      <c r="O9" s="11">
        <f>SUM(B9:N9)</f>
        <v>74783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3</v>
      </c>
      <c r="M10" s="13">
        <v>0</v>
      </c>
      <c r="N10" s="13">
        <v>18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402170</v>
      </c>
      <c r="C11" s="13">
        <v>263004</v>
      </c>
      <c r="D11" s="13">
        <v>239496</v>
      </c>
      <c r="E11" s="13">
        <v>71634</v>
      </c>
      <c r="F11" s="13">
        <v>223473</v>
      </c>
      <c r="G11" s="13">
        <v>391264</v>
      </c>
      <c r="H11" s="13">
        <v>50985</v>
      </c>
      <c r="I11" s="13">
        <v>241086</v>
      </c>
      <c r="J11" s="13">
        <v>212046</v>
      </c>
      <c r="K11" s="13">
        <v>312303</v>
      </c>
      <c r="L11" s="13">
        <v>250039</v>
      </c>
      <c r="M11" s="13">
        <v>136131</v>
      </c>
      <c r="N11" s="13">
        <v>81208</v>
      </c>
      <c r="O11" s="11">
        <f>SUM(B11:N11)</f>
        <v>2874839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29105</v>
      </c>
      <c r="C12" s="13">
        <v>23829</v>
      </c>
      <c r="D12" s="13">
        <v>17894</v>
      </c>
      <c r="E12" s="13">
        <v>7734</v>
      </c>
      <c r="F12" s="13">
        <v>19981</v>
      </c>
      <c r="G12" s="13">
        <v>37857</v>
      </c>
      <c r="H12" s="13">
        <v>5361</v>
      </c>
      <c r="I12" s="13">
        <v>23104</v>
      </c>
      <c r="J12" s="13">
        <v>18549</v>
      </c>
      <c r="K12" s="13">
        <v>20828</v>
      </c>
      <c r="L12" s="13">
        <v>17036</v>
      </c>
      <c r="M12" s="13">
        <v>7155</v>
      </c>
      <c r="N12" s="13">
        <v>3571</v>
      </c>
      <c r="O12" s="11">
        <f>SUM(B12:N12)</f>
        <v>232004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373065</v>
      </c>
      <c r="C13" s="15">
        <f t="shared" si="2"/>
        <v>239175</v>
      </c>
      <c r="D13" s="15">
        <f t="shared" si="2"/>
        <v>221602</v>
      </c>
      <c r="E13" s="15">
        <f t="shared" si="2"/>
        <v>63900</v>
      </c>
      <c r="F13" s="15">
        <f t="shared" si="2"/>
        <v>203492</v>
      </c>
      <c r="G13" s="15">
        <f t="shared" si="2"/>
        <v>353407</v>
      </c>
      <c r="H13" s="15">
        <f t="shared" si="2"/>
        <v>45624</v>
      </c>
      <c r="I13" s="15">
        <f t="shared" si="2"/>
        <v>217982</v>
      </c>
      <c r="J13" s="15">
        <f t="shared" si="2"/>
        <v>193497</v>
      </c>
      <c r="K13" s="15">
        <f t="shared" si="2"/>
        <v>291475</v>
      </c>
      <c r="L13" s="15">
        <f t="shared" si="2"/>
        <v>233003</v>
      </c>
      <c r="M13" s="15">
        <f t="shared" si="2"/>
        <v>128976</v>
      </c>
      <c r="N13" s="15">
        <f t="shared" si="2"/>
        <v>77637</v>
      </c>
      <c r="O13" s="11">
        <f>SUM(B13:N13)</f>
        <v>2642835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1.144091517182148</v>
      </c>
      <c r="C18" s="19">
        <v>1.228614812304966</v>
      </c>
      <c r="D18" s="19">
        <v>1.392837455971649</v>
      </c>
      <c r="E18" s="19">
        <v>0.824515310773499</v>
      </c>
      <c r="F18" s="19">
        <v>1.372100479307655</v>
      </c>
      <c r="G18" s="19">
        <v>1.322922984691825</v>
      </c>
      <c r="H18" s="19">
        <v>1.45701817909767</v>
      </c>
      <c r="I18" s="19">
        <v>1.329201014706504</v>
      </c>
      <c r="J18" s="19">
        <v>1.314487813198527</v>
      </c>
      <c r="K18" s="19">
        <v>1.17117383536564</v>
      </c>
      <c r="L18" s="19">
        <v>1.235126723335801</v>
      </c>
      <c r="M18" s="19">
        <v>1.113638313210639</v>
      </c>
      <c r="N18" s="19">
        <v>1.075469632144792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1520171.4899999998</v>
      </c>
      <c r="C20" s="24">
        <f aca="true" t="shared" si="3" ref="C20:O20">SUM(C21:C32)</f>
        <v>1090046.13</v>
      </c>
      <c r="D20" s="24">
        <f t="shared" si="3"/>
        <v>963226.92</v>
      </c>
      <c r="E20" s="24">
        <f t="shared" si="3"/>
        <v>300115.63999999996</v>
      </c>
      <c r="F20" s="24">
        <f t="shared" si="3"/>
        <v>1043855.3800000001</v>
      </c>
      <c r="G20" s="24">
        <f t="shared" si="3"/>
        <v>1470682.1400000001</v>
      </c>
      <c r="H20" s="24">
        <f t="shared" si="3"/>
        <v>298347.82</v>
      </c>
      <c r="I20" s="24">
        <f t="shared" si="3"/>
        <v>1114380.0399999998</v>
      </c>
      <c r="J20" s="24">
        <f t="shared" si="3"/>
        <v>943396.96</v>
      </c>
      <c r="K20" s="24">
        <f t="shared" si="3"/>
        <v>1250509.35</v>
      </c>
      <c r="L20" s="24">
        <f t="shared" si="3"/>
        <v>1148774.06</v>
      </c>
      <c r="M20" s="24">
        <f t="shared" si="3"/>
        <v>650430.5100000001</v>
      </c>
      <c r="N20" s="24">
        <f t="shared" si="3"/>
        <v>338053.38</v>
      </c>
      <c r="O20" s="24">
        <f t="shared" si="3"/>
        <v>12131989.820000002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1213384.18</v>
      </c>
      <c r="C21" s="28">
        <f aca="true" t="shared" si="4" ref="C21:N21">ROUND((C15+C16)*C7,2)</f>
        <v>828338.45</v>
      </c>
      <c r="D21" s="28">
        <f t="shared" si="4"/>
        <v>653182.44</v>
      </c>
      <c r="E21" s="28">
        <f t="shared" si="4"/>
        <v>335072.18</v>
      </c>
      <c r="F21" s="28">
        <f t="shared" si="4"/>
        <v>709464.81</v>
      </c>
      <c r="G21" s="28">
        <f t="shared" si="4"/>
        <v>1027570.42</v>
      </c>
      <c r="H21" s="28">
        <f t="shared" si="4"/>
        <v>180678.47</v>
      </c>
      <c r="I21" s="28">
        <f t="shared" si="4"/>
        <v>761751.86</v>
      </c>
      <c r="J21" s="28">
        <f t="shared" si="4"/>
        <v>666919.97</v>
      </c>
      <c r="K21" s="28">
        <f t="shared" si="4"/>
        <v>909323.6</v>
      </c>
      <c r="L21" s="28">
        <f t="shared" si="4"/>
        <v>829658.52</v>
      </c>
      <c r="M21" s="28">
        <f t="shared" si="4"/>
        <v>533805.31</v>
      </c>
      <c r="N21" s="28">
        <f t="shared" si="4"/>
        <v>288055.14</v>
      </c>
      <c r="O21" s="28">
        <f aca="true" t="shared" si="5" ref="O21:O29">SUM(B21:N21)</f>
        <v>8937205.350000001</v>
      </c>
    </row>
    <row r="22" spans="1:23" ht="18.75" customHeight="1">
      <c r="A22" s="26" t="s">
        <v>33</v>
      </c>
      <c r="B22" s="28">
        <f>IF(B18&lt;&gt;0,ROUND((B18-1)*B21,2),0)</f>
        <v>174838.37</v>
      </c>
      <c r="C22" s="28">
        <f aca="true" t="shared" si="6" ref="C22:N22">IF(C18&lt;&gt;0,ROUND((C18-1)*C21,2),0)</f>
        <v>189370.44</v>
      </c>
      <c r="D22" s="28">
        <f t="shared" si="6"/>
        <v>256594.53</v>
      </c>
      <c r="E22" s="28">
        <f t="shared" si="6"/>
        <v>-58800.04</v>
      </c>
      <c r="F22" s="28">
        <f t="shared" si="6"/>
        <v>263992.2</v>
      </c>
      <c r="G22" s="28">
        <f t="shared" si="6"/>
        <v>331826.11</v>
      </c>
      <c r="H22" s="28">
        <f t="shared" si="6"/>
        <v>82573.35</v>
      </c>
      <c r="I22" s="28">
        <f t="shared" si="6"/>
        <v>250769.49</v>
      </c>
      <c r="J22" s="28">
        <f t="shared" si="6"/>
        <v>209738.2</v>
      </c>
      <c r="K22" s="28">
        <f t="shared" si="6"/>
        <v>155652.41</v>
      </c>
      <c r="L22" s="28">
        <f t="shared" si="6"/>
        <v>195074.89</v>
      </c>
      <c r="M22" s="28">
        <f t="shared" si="6"/>
        <v>60660.74</v>
      </c>
      <c r="N22" s="28">
        <f t="shared" si="6"/>
        <v>21739.42</v>
      </c>
      <c r="O22" s="28">
        <f t="shared" si="5"/>
        <v>2134030.11</v>
      </c>
      <c r="W22" s="51"/>
    </row>
    <row r="23" spans="1:15" ht="18.75" customHeight="1">
      <c r="A23" s="26" t="s">
        <v>34</v>
      </c>
      <c r="B23" s="28">
        <v>67694.03</v>
      </c>
      <c r="C23" s="28">
        <v>42912.97</v>
      </c>
      <c r="D23" s="28">
        <v>30649.05</v>
      </c>
      <c r="E23" s="28">
        <v>11933.42</v>
      </c>
      <c r="F23" s="28">
        <v>40370.67</v>
      </c>
      <c r="G23" s="28">
        <v>65430.55</v>
      </c>
      <c r="H23" s="28">
        <v>8884.44</v>
      </c>
      <c r="I23" s="28">
        <v>45906.07</v>
      </c>
      <c r="J23" s="28">
        <v>37443.89</v>
      </c>
      <c r="K23" s="28">
        <v>51344.47</v>
      </c>
      <c r="L23" s="28">
        <v>50067.24</v>
      </c>
      <c r="M23" s="28">
        <v>24060.12</v>
      </c>
      <c r="N23" s="28">
        <v>15658.13</v>
      </c>
      <c r="O23" s="28">
        <f t="shared" si="5"/>
        <v>492355.05000000005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1178.96</v>
      </c>
      <c r="C26" s="28">
        <v>858.19</v>
      </c>
      <c r="D26" s="28">
        <v>759.71</v>
      </c>
      <c r="E26" s="28">
        <v>233.54</v>
      </c>
      <c r="F26" s="28">
        <v>818.8</v>
      </c>
      <c r="G26" s="28">
        <v>1150.82</v>
      </c>
      <c r="H26" s="28">
        <v>222.29</v>
      </c>
      <c r="I26" s="28">
        <v>858.19</v>
      </c>
      <c r="J26" s="28">
        <v>740.01</v>
      </c>
      <c r="K26" s="28">
        <v>973.56</v>
      </c>
      <c r="L26" s="28">
        <v>891.96</v>
      </c>
      <c r="M26" s="28">
        <v>500.85</v>
      </c>
      <c r="N26" s="28">
        <v>261.69</v>
      </c>
      <c r="O26" s="28">
        <f t="shared" si="5"/>
        <v>9448.57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398625.48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85411.8</v>
      </c>
      <c r="L30" s="28">
        <v>29607.89</v>
      </c>
      <c r="M30" s="28">
        <v>0</v>
      </c>
      <c r="N30" s="28">
        <v>0</v>
      </c>
      <c r="O30" s="28">
        <f>SUM(B30:N30)</f>
        <v>115019.69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-39019.2</v>
      </c>
      <c r="C33" s="28">
        <f aca="true" t="shared" si="7" ref="C33:O33">+C34+C36+C49+C50+C51+C56-C57</f>
        <v>-37919.2</v>
      </c>
      <c r="D33" s="28">
        <f t="shared" si="7"/>
        <v>-20812</v>
      </c>
      <c r="E33" s="28">
        <f t="shared" si="7"/>
        <v>-7488.8</v>
      </c>
      <c r="F33" s="28">
        <f t="shared" si="7"/>
        <v>-23733.6</v>
      </c>
      <c r="G33" s="28">
        <f t="shared" si="7"/>
        <v>-51084</v>
      </c>
      <c r="H33" s="28">
        <f t="shared" si="7"/>
        <v>-7805.6</v>
      </c>
      <c r="I33" s="28">
        <f t="shared" si="7"/>
        <v>790910</v>
      </c>
      <c r="J33" s="28">
        <f t="shared" si="7"/>
        <v>-30470</v>
      </c>
      <c r="K33" s="28">
        <f t="shared" si="7"/>
        <v>1109362.4</v>
      </c>
      <c r="L33" s="28">
        <f t="shared" si="7"/>
        <v>1021549.2</v>
      </c>
      <c r="M33" s="28">
        <f t="shared" si="7"/>
        <v>-21973.6</v>
      </c>
      <c r="N33" s="28">
        <f t="shared" si="7"/>
        <v>-13560.8</v>
      </c>
      <c r="O33" s="28">
        <f t="shared" si="7"/>
        <v>2667954.8</v>
      </c>
    </row>
    <row r="34" spans="1:15" ht="18.75" customHeight="1">
      <c r="A34" s="26" t="s">
        <v>38</v>
      </c>
      <c r="B34" s="29">
        <f>+B35</f>
        <v>-39019.2</v>
      </c>
      <c r="C34" s="29">
        <f>+C35</f>
        <v>-37919.2</v>
      </c>
      <c r="D34" s="29">
        <f aca="true" t="shared" si="8" ref="D34:O34">+D35</f>
        <v>-20812</v>
      </c>
      <c r="E34" s="29">
        <f t="shared" si="8"/>
        <v>-7488.8</v>
      </c>
      <c r="F34" s="29">
        <f t="shared" si="8"/>
        <v>-23733.6</v>
      </c>
      <c r="G34" s="29">
        <f t="shared" si="8"/>
        <v>-51084</v>
      </c>
      <c r="H34" s="29">
        <f t="shared" si="8"/>
        <v>-7805.6</v>
      </c>
      <c r="I34" s="29">
        <f t="shared" si="8"/>
        <v>-46090</v>
      </c>
      <c r="J34" s="29">
        <f t="shared" si="8"/>
        <v>-30470</v>
      </c>
      <c r="K34" s="29">
        <f t="shared" si="8"/>
        <v>-15637.6</v>
      </c>
      <c r="L34" s="29">
        <f t="shared" si="8"/>
        <v>-13450.8</v>
      </c>
      <c r="M34" s="29">
        <f t="shared" si="8"/>
        <v>-21973.6</v>
      </c>
      <c r="N34" s="29">
        <f t="shared" si="8"/>
        <v>-13560.8</v>
      </c>
      <c r="O34" s="29">
        <f t="shared" si="8"/>
        <v>-329045.19999999995</v>
      </c>
    </row>
    <row r="35" spans="1:26" ht="18.75" customHeight="1">
      <c r="A35" s="27" t="s">
        <v>39</v>
      </c>
      <c r="B35" s="16">
        <f>ROUND((-B9)*$G$3,2)</f>
        <v>-39019.2</v>
      </c>
      <c r="C35" s="16">
        <f aca="true" t="shared" si="9" ref="C35:N35">ROUND((-C9)*$G$3,2)</f>
        <v>-37919.2</v>
      </c>
      <c r="D35" s="16">
        <f t="shared" si="9"/>
        <v>-20812</v>
      </c>
      <c r="E35" s="16">
        <f t="shared" si="9"/>
        <v>-7488.8</v>
      </c>
      <c r="F35" s="16">
        <f t="shared" si="9"/>
        <v>-23733.6</v>
      </c>
      <c r="G35" s="16">
        <f t="shared" si="9"/>
        <v>-51084</v>
      </c>
      <c r="H35" s="16">
        <f t="shared" si="9"/>
        <v>-7805.6</v>
      </c>
      <c r="I35" s="16">
        <f t="shared" si="9"/>
        <v>-46090</v>
      </c>
      <c r="J35" s="16">
        <f t="shared" si="9"/>
        <v>-30470</v>
      </c>
      <c r="K35" s="16">
        <f t="shared" si="9"/>
        <v>-15637.6</v>
      </c>
      <c r="L35" s="16">
        <f t="shared" si="9"/>
        <v>-13450.8</v>
      </c>
      <c r="M35" s="16">
        <f t="shared" si="9"/>
        <v>-21973.6</v>
      </c>
      <c r="N35" s="16">
        <f t="shared" si="9"/>
        <v>-13560.8</v>
      </c>
      <c r="O35" s="30">
        <f aca="true" t="shared" si="10" ref="O35:O57">SUM(B35:N35)</f>
        <v>-329045.19999999995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837000</v>
      </c>
      <c r="J36" s="29">
        <f t="shared" si="11"/>
        <v>0</v>
      </c>
      <c r="K36" s="29">
        <f t="shared" si="11"/>
        <v>1125000</v>
      </c>
      <c r="L36" s="29">
        <f t="shared" si="11"/>
        <v>1035000</v>
      </c>
      <c r="M36" s="29">
        <f t="shared" si="11"/>
        <v>0</v>
      </c>
      <c r="N36" s="29">
        <f t="shared" si="11"/>
        <v>0</v>
      </c>
      <c r="O36" s="29">
        <f t="shared" si="11"/>
        <v>2997000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1746000</v>
      </c>
      <c r="J42" s="31">
        <v>0</v>
      </c>
      <c r="K42" s="31">
        <v>2214000</v>
      </c>
      <c r="L42" s="31">
        <v>2025000</v>
      </c>
      <c r="M42" s="31">
        <v>0</v>
      </c>
      <c r="N42" s="31">
        <v>0</v>
      </c>
      <c r="O42" s="31">
        <f t="shared" si="10"/>
        <v>5985000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1481152.2899999998</v>
      </c>
      <c r="C55" s="34">
        <f aca="true" t="shared" si="13" ref="C55:N55">+C20+C33</f>
        <v>1052126.93</v>
      </c>
      <c r="D55" s="34">
        <f t="shared" si="13"/>
        <v>942414.92</v>
      </c>
      <c r="E55" s="34">
        <f t="shared" si="13"/>
        <v>292626.83999999997</v>
      </c>
      <c r="F55" s="34">
        <f t="shared" si="13"/>
        <v>1020121.7800000001</v>
      </c>
      <c r="G55" s="34">
        <f t="shared" si="13"/>
        <v>1419598.1400000001</v>
      </c>
      <c r="H55" s="34">
        <f t="shared" si="13"/>
        <v>290542.22000000003</v>
      </c>
      <c r="I55" s="34">
        <f t="shared" si="13"/>
        <v>1905290.0399999998</v>
      </c>
      <c r="J55" s="34">
        <f t="shared" si="13"/>
        <v>912926.96</v>
      </c>
      <c r="K55" s="34">
        <f t="shared" si="13"/>
        <v>2359871.75</v>
      </c>
      <c r="L55" s="34">
        <f t="shared" si="13"/>
        <v>2170323.26</v>
      </c>
      <c r="M55" s="34">
        <f t="shared" si="13"/>
        <v>628456.9100000001</v>
      </c>
      <c r="N55" s="34">
        <f t="shared" si="13"/>
        <v>324492.58</v>
      </c>
      <c r="O55" s="34">
        <f>SUM(B55:N55)</f>
        <v>14799944.620000001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1481152.2799999998</v>
      </c>
      <c r="C61" s="42">
        <f t="shared" si="14"/>
        <v>1052126.93</v>
      </c>
      <c r="D61" s="42">
        <f t="shared" si="14"/>
        <v>942414.91</v>
      </c>
      <c r="E61" s="42">
        <f t="shared" si="14"/>
        <v>292626.85</v>
      </c>
      <c r="F61" s="42">
        <f t="shared" si="14"/>
        <v>1020121.78</v>
      </c>
      <c r="G61" s="42">
        <f t="shared" si="14"/>
        <v>1419598.14</v>
      </c>
      <c r="H61" s="42">
        <f t="shared" si="14"/>
        <v>290542.22</v>
      </c>
      <c r="I61" s="42">
        <f t="shared" si="14"/>
        <v>1905290.04</v>
      </c>
      <c r="J61" s="42">
        <f t="shared" si="14"/>
        <v>912926.97</v>
      </c>
      <c r="K61" s="42">
        <f t="shared" si="14"/>
        <v>2359871.74</v>
      </c>
      <c r="L61" s="42">
        <f t="shared" si="14"/>
        <v>2170323.26</v>
      </c>
      <c r="M61" s="42">
        <f t="shared" si="14"/>
        <v>628456.91</v>
      </c>
      <c r="N61" s="42">
        <f t="shared" si="14"/>
        <v>324492.58</v>
      </c>
      <c r="O61" s="34">
        <f t="shared" si="14"/>
        <v>14799944.61</v>
      </c>
      <c r="Q61"/>
    </row>
    <row r="62" spans="1:18" ht="18.75" customHeight="1">
      <c r="A62" s="26" t="s">
        <v>54</v>
      </c>
      <c r="B62" s="42">
        <v>1217851.68</v>
      </c>
      <c r="C62" s="42">
        <v>753906.96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1971758.64</v>
      </c>
      <c r="P62"/>
      <c r="Q62"/>
      <c r="R62" s="41"/>
    </row>
    <row r="63" spans="1:16" ht="18.75" customHeight="1">
      <c r="A63" s="26" t="s">
        <v>55</v>
      </c>
      <c r="B63" s="42">
        <v>263300.6</v>
      </c>
      <c r="C63" s="42">
        <v>298219.97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561520.57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942414.91</v>
      </c>
      <c r="E64" s="43">
        <v>0</v>
      </c>
      <c r="F64" s="43">
        <v>0</v>
      </c>
      <c r="G64" s="43">
        <v>0</v>
      </c>
      <c r="H64" s="42">
        <v>290542.22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1232957.13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292626.85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292626.85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1020121.78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1020121.78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1419598.14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1419598.14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1905290.04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1905290.04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912926.97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912926.97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2359871.74</v>
      </c>
      <c r="L70" s="29">
        <v>2170323.26</v>
      </c>
      <c r="M70" s="43">
        <v>0</v>
      </c>
      <c r="N70" s="43">
        <v>0</v>
      </c>
      <c r="O70" s="34">
        <f t="shared" si="15"/>
        <v>4530195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628456.91</v>
      </c>
      <c r="N71" s="43">
        <v>0</v>
      </c>
      <c r="O71" s="34">
        <f t="shared" si="15"/>
        <v>628456.91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324492.58</v>
      </c>
      <c r="O72" s="46">
        <f t="shared" si="15"/>
        <v>324492.58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2024-04-22T19:48:22Z</dcterms:modified>
  <cp:category/>
  <cp:version/>
  <cp:contentType/>
  <cp:contentStatus/>
</cp:coreProperties>
</file>