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6861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<sst xmlns="http://schemas.openxmlformats.org/spreadsheetml/2006/main" count="90" uniqueCount="87">
  <si>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</si>
  <si>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</si>
  <si>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</si>
  <si>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</si>
  <si>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</si>
  <si>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</si>
  <si>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</si>
  <si>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</si>
  <si>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</si>
  <si>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</si>
  <si>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</si>
  <si>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</si>
  <si>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</si>
  <si>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</si>
  <si>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</si>
  <si>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</si>
  <si>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</si>
  <si>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</si>
  <si>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</si>
  <si>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</si>
  <si>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</si>
  <si>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</si>
  <si>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</si>
  <si>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</si>
  <si>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</si>
  <si>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</si>
  <si>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</si>
  <si>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</si>
  <si>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</si>
  <si>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</si>
  <si>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</si>
  <si>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</si>
  <si>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</si>
  <si>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</si>
  <si>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</si>
  <si>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</si>
  <si>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</si>
  <si>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</si>
  <si>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</si>
  <si>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</si>
  <si>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</si>
  <si>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</si>
  <si>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</si>
  <si>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</si>
  <si>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</si>
  <si>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</si>
  <si>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</si>
  <si>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</si>
  <si>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</si>
  <si>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</si>
  <si>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</si>
  <si>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</si>
  <si>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</si>
  <si>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</si>
  <si>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</si>
  <si>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</si>
  <si>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</si>
  <si>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</si>
  <si>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</si>
  <si>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</si>
  <si>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</si>
  <si>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</si>
  <si>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</si>
  <si>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</si>
  <si>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</si>
  <si>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</si>
  <si>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</si>
  <si>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</si>
  <si>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</si>
  <si>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</si>
  <si>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</si>
  <si>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</si>
  <si>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</si>
  <si>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</si>
  <si>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</si>
  <si>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</si>
  <si>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</si>
  <si>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</si>
  <si>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</si>
  <si>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</si>
  <si>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</si>
  <si>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</si>
  <si>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</si>
  <si>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</si>
  <si>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09/04/24 - VENCIMENTO 16/04/24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</si>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</sst>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451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1</v>
      </c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3</v>
      </c>
    </row>
    <row r="5" spans="1:15" ht="42" customHeight="1">
      <c r="A5" s="69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9"/>
    </row>
    <row r="6" spans="1:15" ht="20.25" customHeight="1">
      <c r="A6" s="69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9"/>
    </row>
    <row r="7" spans="1:26" ht="18.75" customHeight="1">
      <c r="A7" s="8" t="s">
        <v>27</v>
      </c>
      <c r="B7" s="9">
        <f aca="true" t="shared" si="0" ref="B7:O7">B8+B11</f>
        <v>415206</v>
      </c>
      <c r="C7" s="9">
        <f t="shared" si="0"/>
        <v>269972</v>
      </c>
      <c r="D7" s="9">
        <f t="shared" si="0"/>
        <v>249716</v>
      </c>
      <c r="E7" s="9">
        <f t="shared" si="0"/>
        <v>73177</v>
      </c>
      <c r="F7" s="9">
        <f t="shared" si="0"/>
        <v>248014</v>
      </c>
      <c r="G7" s="9">
        <f t="shared" si="0"/>
        <v>402506</v>
      </c>
      <c r="H7" s="9">
        <f t="shared" si="0"/>
        <v>50878</v>
      </c>
      <c r="I7" s="9">
        <f t="shared" si="0"/>
        <v>314189</v>
      </c>
      <c r="J7" s="9">
        <f t="shared" si="0"/>
        <v>216939</v>
      </c>
      <c r="K7" s="9">
        <f t="shared" si="0"/>
        <v>308205</v>
      </c>
      <c r="L7" s="9">
        <f t="shared" si="0"/>
        <v>255157</v>
      </c>
      <c r="M7" s="9">
        <f t="shared" si="0"/>
        <v>141655</v>
      </c>
      <c r="N7" s="9">
        <f t="shared" si="0"/>
        <v>87322</v>
      </c>
      <c r="O7" s="9">
        <f t="shared" si="0"/>
        <v>3032936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9709</v>
      </c>
      <c r="C8" s="11">
        <f t="shared" si="1"/>
        <v>9003</v>
      </c>
      <c r="D8" s="11">
        <f t="shared" si="1"/>
        <v>5254</v>
      </c>
      <c r="E8" s="11">
        <f t="shared" si="1"/>
        <v>1899</v>
      </c>
      <c r="F8" s="11">
        <f t="shared" si="1"/>
        <v>6453</v>
      </c>
      <c r="G8" s="11">
        <f t="shared" si="1"/>
        <v>12492</v>
      </c>
      <c r="H8" s="11">
        <f t="shared" si="1"/>
        <v>1814</v>
      </c>
      <c r="I8" s="11">
        <f t="shared" si="1"/>
        <v>13785</v>
      </c>
      <c r="J8" s="11">
        <f t="shared" si="1"/>
        <v>7399</v>
      </c>
      <c r="K8" s="11">
        <f t="shared" si="1"/>
        <v>4086</v>
      </c>
      <c r="L8" s="11">
        <f t="shared" si="1"/>
        <v>3005</v>
      </c>
      <c r="M8" s="11">
        <f t="shared" si="1"/>
        <v>5457</v>
      </c>
      <c r="N8" s="11">
        <f t="shared" si="1"/>
        <v>3270</v>
      </c>
      <c r="O8" s="11">
        <f t="shared" si="1"/>
        <v>83626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9709</v>
      </c>
      <c r="C9" s="11">
        <v>9003</v>
      </c>
      <c r="D9" s="11">
        <v>5254</v>
      </c>
      <c r="E9" s="11">
        <v>1899</v>
      </c>
      <c r="F9" s="11">
        <v>6453</v>
      </c>
      <c r="G9" s="11">
        <v>12492</v>
      </c>
      <c r="H9" s="11">
        <v>1814</v>
      </c>
      <c r="I9" s="11">
        <v>13785</v>
      </c>
      <c r="J9" s="11">
        <v>7399</v>
      </c>
      <c r="K9" s="11">
        <v>4085</v>
      </c>
      <c r="L9" s="11">
        <v>3003</v>
      </c>
      <c r="M9" s="11">
        <v>5457</v>
      </c>
      <c r="N9" s="11">
        <v>3257</v>
      </c>
      <c r="O9" s="11">
        <f>SUM(B9:N9)</f>
        <v>83610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2</v>
      </c>
      <c r="M10" s="13">
        <v>0</v>
      </c>
      <c r="N10" s="13">
        <v>13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405497</v>
      </c>
      <c r="C11" s="13">
        <v>260969</v>
      </c>
      <c r="D11" s="13">
        <v>244462</v>
      </c>
      <c r="E11" s="13">
        <v>71278</v>
      </c>
      <c r="F11" s="13">
        <v>241561</v>
      </c>
      <c r="G11" s="13">
        <v>390014</v>
      </c>
      <c r="H11" s="13">
        <v>49064</v>
      </c>
      <c r="I11" s="13">
        <v>300404</v>
      </c>
      <c r="J11" s="13">
        <v>209540</v>
      </c>
      <c r="K11" s="13">
        <v>304119</v>
      </c>
      <c r="L11" s="13">
        <v>252152</v>
      </c>
      <c r="M11" s="13">
        <v>136198</v>
      </c>
      <c r="N11" s="13">
        <v>84052</v>
      </c>
      <c r="O11" s="11">
        <f>SUM(B11:N11)</f>
        <v>2949310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30911</v>
      </c>
      <c r="C12" s="13">
        <v>24976</v>
      </c>
      <c r="D12" s="13">
        <v>19404</v>
      </c>
      <c r="E12" s="13">
        <v>8044</v>
      </c>
      <c r="F12" s="13">
        <v>22448</v>
      </c>
      <c r="G12" s="13">
        <v>39411</v>
      </c>
      <c r="H12" s="13">
        <v>5517</v>
      </c>
      <c r="I12" s="13">
        <v>30120</v>
      </c>
      <c r="J12" s="13">
        <v>19024</v>
      </c>
      <c r="K12" s="13">
        <v>21438</v>
      </c>
      <c r="L12" s="13">
        <v>18152</v>
      </c>
      <c r="M12" s="13">
        <v>7521</v>
      </c>
      <c r="N12" s="13">
        <v>3816</v>
      </c>
      <c r="O12" s="11">
        <f>SUM(B12:N12)</f>
        <v>250782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374586</v>
      </c>
      <c r="C13" s="15">
        <f t="shared" si="2"/>
        <v>235993</v>
      </c>
      <c r="D13" s="15">
        <f t="shared" si="2"/>
        <v>225058</v>
      </c>
      <c r="E13" s="15">
        <f t="shared" si="2"/>
        <v>63234</v>
      </c>
      <c r="F13" s="15">
        <f t="shared" si="2"/>
        <v>219113</v>
      </c>
      <c r="G13" s="15">
        <f t="shared" si="2"/>
        <v>350603</v>
      </c>
      <c r="H13" s="15">
        <f t="shared" si="2"/>
        <v>43547</v>
      </c>
      <c r="I13" s="15">
        <f t="shared" si="2"/>
        <v>270284</v>
      </c>
      <c r="J13" s="15">
        <f t="shared" si="2"/>
        <v>190516</v>
      </c>
      <c r="K13" s="15">
        <f t="shared" si="2"/>
        <v>282681</v>
      </c>
      <c r="L13" s="15">
        <f t="shared" si="2"/>
        <v>234000</v>
      </c>
      <c r="M13" s="15">
        <f t="shared" si="2"/>
        <v>128677</v>
      </c>
      <c r="N13" s="15">
        <f t="shared" si="2"/>
        <v>80236</v>
      </c>
      <c r="O13" s="11">
        <f>SUM(B13:N13)</f>
        <v>2698528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1.127550457552077</v>
      </c>
      <c r="C18" s="19">
        <v>1.225758291531684</v>
      </c>
      <c r="D18" s="19">
        <v>1.378264542908721</v>
      </c>
      <c r="E18" s="19">
        <v>0.820332403331468</v>
      </c>
      <c r="F18" s="19">
        <v>1.254820228765207</v>
      </c>
      <c r="G18" s="19">
        <v>1.32175425420742</v>
      </c>
      <c r="H18" s="19">
        <v>1.458722957974797</v>
      </c>
      <c r="I18" s="19">
        <v>1.100733287553353</v>
      </c>
      <c r="J18" s="19">
        <v>1.31287440458666</v>
      </c>
      <c r="K18" s="19">
        <v>1.190200351635368</v>
      </c>
      <c r="L18" s="19">
        <v>1.247173023573112</v>
      </c>
      <c r="M18" s="19">
        <v>1.116099247274019</v>
      </c>
      <c r="N18" s="19">
        <v>1.042579307326896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1513761.9200000002</v>
      </c>
      <c r="C20" s="24">
        <f aca="true" t="shared" si="3" ref="C20:O20">SUM(C21:C32)</f>
        <v>1081097.35</v>
      </c>
      <c r="D20" s="24">
        <f t="shared" si="3"/>
        <v>974644.81</v>
      </c>
      <c r="E20" s="24">
        <f t="shared" si="3"/>
        <v>297322.7699999999</v>
      </c>
      <c r="F20" s="24">
        <f t="shared" si="3"/>
        <v>1033512.65</v>
      </c>
      <c r="G20" s="24">
        <f t="shared" si="3"/>
        <v>1468733.9200000002</v>
      </c>
      <c r="H20" s="24">
        <f t="shared" si="3"/>
        <v>288509.93</v>
      </c>
      <c r="I20" s="24">
        <f t="shared" si="3"/>
        <v>1149094.8499999999</v>
      </c>
      <c r="J20" s="24">
        <f t="shared" si="3"/>
        <v>933093.22</v>
      </c>
      <c r="K20" s="24">
        <f t="shared" si="3"/>
        <v>1241496.02</v>
      </c>
      <c r="L20" s="24">
        <f t="shared" si="3"/>
        <v>1169526.0000000002</v>
      </c>
      <c r="M20" s="24">
        <f t="shared" si="3"/>
        <v>654665.3700000002</v>
      </c>
      <c r="N20" s="24">
        <f t="shared" si="3"/>
        <v>339152.07</v>
      </c>
      <c r="O20" s="24">
        <f t="shared" si="3"/>
        <v>12144610.88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1225688.11</v>
      </c>
      <c r="C21" s="28">
        <f aca="true" t="shared" si="4" ref="C21:N21">ROUND((C15+C16)*C7,2)</f>
        <v>823306.61</v>
      </c>
      <c r="D21" s="28">
        <f t="shared" si="4"/>
        <v>667865.44</v>
      </c>
      <c r="E21" s="28">
        <f t="shared" si="4"/>
        <v>334345.71</v>
      </c>
      <c r="F21" s="28">
        <f t="shared" si="4"/>
        <v>768818.6</v>
      </c>
      <c r="G21" s="28">
        <f t="shared" si="4"/>
        <v>1026631.8</v>
      </c>
      <c r="H21" s="28">
        <f t="shared" si="4"/>
        <v>174236.8</v>
      </c>
      <c r="I21" s="28">
        <f t="shared" si="4"/>
        <v>951395.71</v>
      </c>
      <c r="J21" s="28">
        <f t="shared" si="4"/>
        <v>660731.11</v>
      </c>
      <c r="K21" s="28">
        <f t="shared" si="4"/>
        <v>887291.37</v>
      </c>
      <c r="L21" s="28">
        <f t="shared" si="4"/>
        <v>836404.65</v>
      </c>
      <c r="M21" s="28">
        <f t="shared" si="4"/>
        <v>535810.04</v>
      </c>
      <c r="N21" s="28">
        <f t="shared" si="4"/>
        <v>298353.08</v>
      </c>
      <c r="O21" s="28">
        <f aca="true" t="shared" si="5" ref="O21:O29">SUM(B21:N21)</f>
        <v>9190879.030000001</v>
      </c>
    </row>
    <row r="22" spans="1:23" ht="18.75" customHeight="1">
      <c r="A22" s="26" t="s">
        <v>33</v>
      </c>
      <c r="B22" s="28">
        <f>IF(B18&lt;&gt;0,ROUND((B18-1)*B21,2),0)</f>
        <v>156337.08</v>
      </c>
      <c r="C22" s="28">
        <f aca="true" t="shared" si="6" ref="C22:N22">IF(C18&lt;&gt;0,ROUND((C18-1)*C21,2),0)</f>
        <v>185868.29</v>
      </c>
      <c r="D22" s="28">
        <f t="shared" si="6"/>
        <v>252629.82</v>
      </c>
      <c r="E22" s="28">
        <f t="shared" si="6"/>
        <v>-60071.09</v>
      </c>
      <c r="F22" s="28">
        <f t="shared" si="6"/>
        <v>195910.53</v>
      </c>
      <c r="G22" s="28">
        <f t="shared" si="6"/>
        <v>330323.15</v>
      </c>
      <c r="H22" s="28">
        <f t="shared" si="6"/>
        <v>79926.42</v>
      </c>
      <c r="I22" s="28">
        <f t="shared" si="6"/>
        <v>95837.22</v>
      </c>
      <c r="J22" s="28">
        <f t="shared" si="6"/>
        <v>206725.85</v>
      </c>
      <c r="K22" s="28">
        <f t="shared" si="6"/>
        <v>168763.13</v>
      </c>
      <c r="L22" s="28">
        <f t="shared" si="6"/>
        <v>206736.67</v>
      </c>
      <c r="M22" s="28">
        <f t="shared" si="6"/>
        <v>62207.14</v>
      </c>
      <c r="N22" s="28">
        <f t="shared" si="6"/>
        <v>12703.67</v>
      </c>
      <c r="O22" s="28">
        <f t="shared" si="5"/>
        <v>1893897.8799999997</v>
      </c>
      <c r="W22" s="51"/>
    </row>
    <row r="23" spans="1:15" ht="18.75" customHeight="1">
      <c r="A23" s="26" t="s">
        <v>34</v>
      </c>
      <c r="B23" s="28">
        <v>67487.45</v>
      </c>
      <c r="C23" s="28">
        <v>43350.56</v>
      </c>
      <c r="D23" s="28">
        <v>31340.21</v>
      </c>
      <c r="E23" s="28">
        <v>11984.62</v>
      </c>
      <c r="F23" s="28">
        <v>38764.26</v>
      </c>
      <c r="G23" s="28">
        <v>65926.72</v>
      </c>
      <c r="H23" s="28">
        <v>8143.6</v>
      </c>
      <c r="I23" s="28">
        <v>45883.97</v>
      </c>
      <c r="J23" s="28">
        <v>36349.8</v>
      </c>
      <c r="K23" s="28">
        <v>51207.87</v>
      </c>
      <c r="L23" s="28">
        <v>51961.6</v>
      </c>
      <c r="M23" s="28">
        <v>24741.04</v>
      </c>
      <c r="N23" s="28">
        <v>15494.63</v>
      </c>
      <c r="O23" s="28">
        <f t="shared" si="5"/>
        <v>492636.32999999996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1173.33</v>
      </c>
      <c r="C26" s="28">
        <v>852.56</v>
      </c>
      <c r="D26" s="28">
        <v>768.15</v>
      </c>
      <c r="E26" s="28">
        <v>233.54</v>
      </c>
      <c r="F26" s="28">
        <v>810.36</v>
      </c>
      <c r="G26" s="28">
        <v>1148.01</v>
      </c>
      <c r="H26" s="28">
        <v>213.84</v>
      </c>
      <c r="I26" s="28">
        <v>883.52</v>
      </c>
      <c r="J26" s="28">
        <v>731.57</v>
      </c>
      <c r="K26" s="28">
        <v>967.93</v>
      </c>
      <c r="L26" s="28">
        <v>908.84</v>
      </c>
      <c r="M26" s="28">
        <v>503.66</v>
      </c>
      <c r="N26" s="28">
        <v>261.69</v>
      </c>
      <c r="O26" s="28">
        <f t="shared" si="5"/>
        <v>9457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19224.75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396932.17999999993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85462.21</v>
      </c>
      <c r="L30" s="28">
        <v>30040.68</v>
      </c>
      <c r="M30" s="28">
        <v>0</v>
      </c>
      <c r="N30" s="28">
        <v>0</v>
      </c>
      <c r="O30" s="28">
        <f>SUM(B30:N30)</f>
        <v>115502.89000000001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2"/>
    </row>
    <row r="33" spans="1:15" ht="18.75" customHeight="1">
      <c r="A33" s="14" t="s">
        <v>37</v>
      </c>
      <c r="B33" s="28">
        <f>+B34+B36+B49+B50+B51+B56-B57</f>
        <v>18528.739999999998</v>
      </c>
      <c r="C33" s="28">
        <f aca="true" t="shared" si="7" ref="C33:O33">+C34+C36+C49+C50+C51+C56-C57</f>
        <v>-25776.689999999995</v>
      </c>
      <c r="D33" s="28">
        <f t="shared" si="7"/>
        <v>-27197.75</v>
      </c>
      <c r="E33" s="28">
        <f t="shared" si="7"/>
        <v>-6382</v>
      </c>
      <c r="F33" s="28">
        <f t="shared" si="7"/>
        <v>1219.6399999999994</v>
      </c>
      <c r="G33" s="28">
        <f t="shared" si="7"/>
        <v>-4802.4000000000015</v>
      </c>
      <c r="H33" s="28">
        <f t="shared" si="7"/>
        <v>18813.800000000003</v>
      </c>
      <c r="I33" s="28">
        <f t="shared" si="7"/>
        <v>821587.96</v>
      </c>
      <c r="J33" s="28">
        <f t="shared" si="7"/>
        <v>-12153.629999999997</v>
      </c>
      <c r="K33" s="28">
        <f t="shared" si="7"/>
        <v>1151226.34</v>
      </c>
      <c r="L33" s="28">
        <f t="shared" si="7"/>
        <v>1058237.81</v>
      </c>
      <c r="M33" s="28">
        <f t="shared" si="7"/>
        <v>-4060.41</v>
      </c>
      <c r="N33" s="28">
        <f t="shared" si="7"/>
        <v>-11249.66</v>
      </c>
      <c r="O33" s="28">
        <f t="shared" si="7"/>
        <v>2977991.75</v>
      </c>
    </row>
    <row r="34" spans="1:15" ht="18.75" customHeight="1">
      <c r="A34" s="26" t="s">
        <v>38</v>
      </c>
      <c r="B34" s="29">
        <f>+B35</f>
        <v>-42719.6</v>
      </c>
      <c r="C34" s="29">
        <f>+C35</f>
        <v>-39613.2</v>
      </c>
      <c r="D34" s="29">
        <f aca="true" t="shared" si="8" ref="D34:O34">+D35</f>
        <v>-23117.6</v>
      </c>
      <c r="E34" s="29">
        <f t="shared" si="8"/>
        <v>-8355.6</v>
      </c>
      <c r="F34" s="29">
        <f t="shared" si="8"/>
        <v>-28393.2</v>
      </c>
      <c r="G34" s="29">
        <f t="shared" si="8"/>
        <v>-54964.8</v>
      </c>
      <c r="H34" s="29">
        <f t="shared" si="8"/>
        <v>-7981.6</v>
      </c>
      <c r="I34" s="29">
        <f t="shared" si="8"/>
        <v>-60654</v>
      </c>
      <c r="J34" s="29">
        <f t="shared" si="8"/>
        <v>-32555.6</v>
      </c>
      <c r="K34" s="29">
        <f t="shared" si="8"/>
        <v>-17974</v>
      </c>
      <c r="L34" s="29">
        <f t="shared" si="8"/>
        <v>-13213.2</v>
      </c>
      <c r="M34" s="29">
        <f t="shared" si="8"/>
        <v>-24010.8</v>
      </c>
      <c r="N34" s="29">
        <f t="shared" si="8"/>
        <v>-14330.8</v>
      </c>
      <c r="O34" s="29">
        <f t="shared" si="8"/>
        <v>-367883.99999999994</v>
      </c>
    </row>
    <row r="35" spans="1:26" ht="18.75" customHeight="1">
      <c r="A35" s="27" t="s">
        <v>39</v>
      </c>
      <c r="B35" s="16">
        <f>ROUND((-B9)*$G$3,2)</f>
        <v>-42719.6</v>
      </c>
      <c r="C35" s="16">
        <f aca="true" t="shared" si="9" ref="C35:N35">ROUND((-C9)*$G$3,2)</f>
        <v>-39613.2</v>
      </c>
      <c r="D35" s="16">
        <f t="shared" si="9"/>
        <v>-23117.6</v>
      </c>
      <c r="E35" s="16">
        <f t="shared" si="9"/>
        <v>-8355.6</v>
      </c>
      <c r="F35" s="16">
        <f t="shared" si="9"/>
        <v>-28393.2</v>
      </c>
      <c r="G35" s="16">
        <f t="shared" si="9"/>
        <v>-54964.8</v>
      </c>
      <c r="H35" s="16">
        <f t="shared" si="9"/>
        <v>-7981.6</v>
      </c>
      <c r="I35" s="16">
        <f t="shared" si="9"/>
        <v>-60654</v>
      </c>
      <c r="J35" s="16">
        <f t="shared" si="9"/>
        <v>-32555.6</v>
      </c>
      <c r="K35" s="16">
        <f t="shared" si="9"/>
        <v>-17974</v>
      </c>
      <c r="L35" s="16">
        <f t="shared" si="9"/>
        <v>-13213.2</v>
      </c>
      <c r="M35" s="16">
        <f t="shared" si="9"/>
        <v>-24010.8</v>
      </c>
      <c r="N35" s="16">
        <f t="shared" si="9"/>
        <v>-14330.8</v>
      </c>
      <c r="O35" s="30">
        <f aca="true" t="shared" si="10" ref="O35:O57">SUM(B35:N35)</f>
        <v>-367883.99999999994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837000</v>
      </c>
      <c r="J36" s="29">
        <f t="shared" si="11"/>
        <v>0</v>
      </c>
      <c r="K36" s="29">
        <f t="shared" si="11"/>
        <v>1125000</v>
      </c>
      <c r="L36" s="29">
        <f t="shared" si="11"/>
        <v>1035000</v>
      </c>
      <c r="M36" s="29">
        <f t="shared" si="11"/>
        <v>0</v>
      </c>
      <c r="N36" s="29">
        <f t="shared" si="11"/>
        <v>0</v>
      </c>
      <c r="O36" s="29">
        <f t="shared" si="11"/>
        <v>2997000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1746000</v>
      </c>
      <c r="J42" s="31">
        <v>0</v>
      </c>
      <c r="K42" s="31">
        <v>2214000</v>
      </c>
      <c r="L42" s="31">
        <v>2025000</v>
      </c>
      <c r="M42" s="31">
        <v>0</v>
      </c>
      <c r="N42" s="31">
        <v>0</v>
      </c>
      <c r="O42" s="31">
        <f t="shared" si="10"/>
        <v>5985000</v>
      </c>
      <c r="P42"/>
      <c r="Q42" s="56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.75" customHeight="1">
      <c r="A46" s="12" t="s">
        <v>73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31">
        <f t="shared" si="10"/>
        <v>0</v>
      </c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.75" customHeight="1">
      <c r="A47" s="12" t="s">
        <v>74</v>
      </c>
      <c r="B47" s="58">
        <v>0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31">
        <f t="shared" si="10"/>
        <v>0</v>
      </c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61248.34</v>
      </c>
      <c r="C50" s="33">
        <v>13836.51</v>
      </c>
      <c r="D50" s="33">
        <v>-4080.15</v>
      </c>
      <c r="E50" s="33">
        <v>1973.6</v>
      </c>
      <c r="F50" s="33">
        <v>29612.84</v>
      </c>
      <c r="G50" s="33">
        <v>50162.4</v>
      </c>
      <c r="H50" s="33">
        <v>26795.4</v>
      </c>
      <c r="I50" s="33">
        <v>45241.96</v>
      </c>
      <c r="J50" s="33">
        <v>20401.97</v>
      </c>
      <c r="K50" s="33">
        <v>44200.34</v>
      </c>
      <c r="L50" s="33">
        <v>36451.01</v>
      </c>
      <c r="M50" s="33">
        <v>19950.39</v>
      </c>
      <c r="N50" s="33">
        <v>3081.14</v>
      </c>
      <c r="O50" s="31">
        <f>SUM(B50:N50)</f>
        <v>348875.75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7"/>
      <c r="Q54" s="57"/>
      <c r="R54" s="57"/>
      <c r="S54" s="57"/>
      <c r="T54" s="57"/>
      <c r="U54" s="59"/>
      <c r="V54" s="60"/>
      <c r="W54" s="57"/>
      <c r="X54" s="57"/>
      <c r="Y54" s="57"/>
      <c r="Z54" s="57"/>
    </row>
    <row r="55" spans="1:26" ht="18.75" customHeight="1">
      <c r="A55" s="14" t="s">
        <v>50</v>
      </c>
      <c r="B55" s="34">
        <f>+B20+B33</f>
        <v>1532290.6600000001</v>
      </c>
      <c r="C55" s="34">
        <f aca="true" t="shared" si="13" ref="C55:N55">+C20+C33</f>
        <v>1055320.6600000001</v>
      </c>
      <c r="D55" s="34">
        <f t="shared" si="13"/>
        <v>947447.06</v>
      </c>
      <c r="E55" s="34">
        <f t="shared" si="13"/>
        <v>290940.7699999999</v>
      </c>
      <c r="F55" s="34">
        <f t="shared" si="13"/>
        <v>1034732.29</v>
      </c>
      <c r="G55" s="34">
        <f t="shared" si="13"/>
        <v>1463931.5200000003</v>
      </c>
      <c r="H55" s="34">
        <f t="shared" si="13"/>
        <v>307323.73</v>
      </c>
      <c r="I55" s="34">
        <f t="shared" si="13"/>
        <v>1970682.8099999998</v>
      </c>
      <c r="J55" s="34">
        <f t="shared" si="13"/>
        <v>920939.59</v>
      </c>
      <c r="K55" s="34">
        <f t="shared" si="13"/>
        <v>2392722.3600000003</v>
      </c>
      <c r="L55" s="34">
        <f t="shared" si="13"/>
        <v>2227763.8100000005</v>
      </c>
      <c r="M55" s="34">
        <f t="shared" si="13"/>
        <v>650604.9600000002</v>
      </c>
      <c r="N55" s="34">
        <f t="shared" si="13"/>
        <v>327902.41000000003</v>
      </c>
      <c r="O55" s="34">
        <f>SUM(B55:N55)</f>
        <v>15122602.630000005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1"/>
      <c r="B59" s="62"/>
      <c r="C59" s="62"/>
      <c r="D59" s="63"/>
      <c r="E59" s="63"/>
      <c r="F59" s="63"/>
      <c r="G59" s="63"/>
      <c r="H59" s="63"/>
      <c r="I59" s="62"/>
      <c r="J59" s="63"/>
      <c r="K59" s="63"/>
      <c r="L59" s="63"/>
      <c r="M59" s="63"/>
      <c r="N59" s="63"/>
      <c r="O59" s="64"/>
      <c r="P59" s="57"/>
      <c r="Q59" s="57"/>
      <c r="R59" s="59"/>
      <c r="S59" s="57"/>
    </row>
    <row r="60" spans="1:17" ht="15" customHeight="1">
      <c r="A60" s="65"/>
      <c r="B60" s="66">
        <f>+B61-B55</f>
        <v>0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57"/>
      <c r="Q60" s="57"/>
    </row>
    <row r="61" spans="1:17" ht="18.75" customHeight="1">
      <c r="A61" s="14" t="s">
        <v>53</v>
      </c>
      <c r="B61" s="42">
        <f aca="true" t="shared" si="14" ref="B61:O61">SUM(B62:B72)</f>
        <v>1532290.6600000001</v>
      </c>
      <c r="C61" s="42">
        <f t="shared" si="14"/>
        <v>1055320.67</v>
      </c>
      <c r="D61" s="42">
        <f t="shared" si="14"/>
        <v>947447.06</v>
      </c>
      <c r="E61" s="42">
        <f t="shared" si="14"/>
        <v>290940.77</v>
      </c>
      <c r="F61" s="42">
        <f t="shared" si="14"/>
        <v>1034732.29</v>
      </c>
      <c r="G61" s="42">
        <f t="shared" si="14"/>
        <v>1463931.52</v>
      </c>
      <c r="H61" s="42">
        <f t="shared" si="14"/>
        <v>307323.73</v>
      </c>
      <c r="I61" s="42">
        <f t="shared" si="14"/>
        <v>1970682.81</v>
      </c>
      <c r="J61" s="42">
        <f t="shared" si="14"/>
        <v>920939.6</v>
      </c>
      <c r="K61" s="42">
        <f t="shared" si="14"/>
        <v>2392722.36</v>
      </c>
      <c r="L61" s="42">
        <f t="shared" si="14"/>
        <v>2227763.8</v>
      </c>
      <c r="M61" s="42">
        <f t="shared" si="14"/>
        <v>650604.96</v>
      </c>
      <c r="N61" s="42">
        <f t="shared" si="14"/>
        <v>327902.4</v>
      </c>
      <c r="O61" s="34">
        <f t="shared" si="14"/>
        <v>15122602.63</v>
      </c>
      <c r="Q61"/>
    </row>
    <row r="62" spans="1:18" ht="18.75" customHeight="1">
      <c r="A62" s="26" t="s">
        <v>54</v>
      </c>
      <c r="B62" s="42">
        <v>1270860.4000000001</v>
      </c>
      <c r="C62" s="42">
        <v>759941.54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2030801.9400000002</v>
      </c>
      <c r="P62"/>
      <c r="Q62"/>
      <c r="R62" s="41"/>
    </row>
    <row r="63" spans="1:16" ht="18.75" customHeight="1">
      <c r="A63" s="26" t="s">
        <v>55</v>
      </c>
      <c r="B63" s="42">
        <v>261430.26</v>
      </c>
      <c r="C63" s="42">
        <v>295379.13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556809.39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947447.06</v>
      </c>
      <c r="E64" s="43">
        <v>0</v>
      </c>
      <c r="F64" s="43">
        <v>0</v>
      </c>
      <c r="G64" s="43">
        <v>0</v>
      </c>
      <c r="H64" s="42">
        <v>307323.73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1254770.79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290940.77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290940.77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1034732.29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1034732.29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1463931.52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1463931.52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1970682.81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1970682.81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920939.6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920939.6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2392722.36</v>
      </c>
      <c r="L70" s="29">
        <v>2227763.8</v>
      </c>
      <c r="M70" s="43">
        <v>0</v>
      </c>
      <c r="N70" s="43">
        <v>0</v>
      </c>
      <c r="O70" s="34">
        <f t="shared" si="15"/>
        <v>4620486.16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650604.96</v>
      </c>
      <c r="N71" s="43">
        <v>0</v>
      </c>
      <c r="O71" s="34">
        <f t="shared" si="15"/>
        <v>650604.96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327902.4</v>
      </c>
      <c r="O72" s="46">
        <f t="shared" si="15"/>
        <v>327902.4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9" ht="14.25"/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2024-04-16T12:36:45Z</dcterms:modified>
  <cp:category/>
  <cp:version/>
  <cp:contentType/>
  <cp:contentStatus/>
</cp:coreProperties>
</file>