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<sst xmlns="http://schemas.openxmlformats.org/spreadsheetml/2006/main" count="90" uniqueCount="87">
  <si>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</si>
  <si>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</si>
  <si>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</si>
  <si>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</si>
  <si>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</si>
  <si>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</si>
  <si>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</si>
  <si>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</si>
  <si>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</si>
  <si>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</si>
  <si>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</si>
  <si>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</si>
  <si>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</si>
  <si>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</si>
  <si>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</si>
  <si>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</si>
  <si>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</si>
  <si>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</si>
  <si>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</si>
  <si>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</si>
  <si>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</si>
  <si>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</si>
  <si>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</si>
  <si>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</si>
  <si>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</si>
  <si>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</si>
  <si>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</si>
  <si>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</si>
  <si>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</si>
  <si>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</si>
  <si>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</si>
  <si>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</si>
  <si>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</si>
  <si>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</si>
  <si>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</si>
  <si>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</si>
  <si>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</si>
  <si>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</si>
  <si>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</si>
  <si>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</si>
  <si>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</si>
  <si>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</si>
  <si>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</si>
  <si>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</si>
  <si>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</si>
  <si>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</si>
  <si>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</si>
  <si>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</si>
  <si>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</si>
  <si>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</si>
  <si>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</si>
  <si>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</si>
  <si>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</si>
  <si>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</si>
  <si>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</si>
  <si>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</si>
  <si>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</si>
  <si>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</si>
  <si>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</si>
  <si>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</si>
  <si>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</si>
  <si>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</si>
  <si>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</si>
  <si>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</si>
  <si>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</si>
  <si>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</si>
  <si>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</si>
  <si>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</si>
  <si>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</si>
  <si>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</si>
  <si>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</si>
  <si>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</si>
  <si>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</si>
  <si>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</si>
  <si>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</si>
  <si>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</si>
  <si>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</si>
  <si>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</si>
  <si>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</si>
  <si>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</si>
  <si>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</si>
  <si>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</si>
  <si>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</si>
  <si>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</si>
  <si>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02/04/24 - VENCIMENTO 09/04/24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</si>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</sst>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413403</v>
      </c>
      <c r="C7" s="9">
        <f t="shared" si="0"/>
        <v>269322</v>
      </c>
      <c r="D7" s="9">
        <f t="shared" si="0"/>
        <v>244377</v>
      </c>
      <c r="E7" s="9">
        <f t="shared" si="0"/>
        <v>72912</v>
      </c>
      <c r="F7" s="9">
        <f t="shared" si="0"/>
        <v>237068</v>
      </c>
      <c r="G7" s="9">
        <f t="shared" si="0"/>
        <v>399320</v>
      </c>
      <c r="H7" s="9">
        <f t="shared" si="0"/>
        <v>49687</v>
      </c>
      <c r="I7" s="9">
        <f t="shared" si="0"/>
        <v>318993</v>
      </c>
      <c r="J7" s="9">
        <f t="shared" si="0"/>
        <v>215853</v>
      </c>
      <c r="K7" s="9">
        <f t="shared" si="0"/>
        <v>313121</v>
      </c>
      <c r="L7" s="9">
        <f t="shared" si="0"/>
        <v>199856</v>
      </c>
      <c r="M7" s="9">
        <f t="shared" si="0"/>
        <v>141637</v>
      </c>
      <c r="N7" s="9">
        <f t="shared" si="0"/>
        <v>85608</v>
      </c>
      <c r="O7" s="9">
        <f t="shared" si="0"/>
        <v>2961157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9727</v>
      </c>
      <c r="C8" s="11">
        <f t="shared" si="1"/>
        <v>8820</v>
      </c>
      <c r="D8" s="11">
        <f t="shared" si="1"/>
        <v>5034</v>
      </c>
      <c r="E8" s="11">
        <f t="shared" si="1"/>
        <v>1787</v>
      </c>
      <c r="F8" s="11">
        <f t="shared" si="1"/>
        <v>5795</v>
      </c>
      <c r="G8" s="11">
        <f t="shared" si="1"/>
        <v>12020</v>
      </c>
      <c r="H8" s="11">
        <f t="shared" si="1"/>
        <v>1787</v>
      </c>
      <c r="I8" s="11">
        <f t="shared" si="1"/>
        <v>13807</v>
      </c>
      <c r="J8" s="11">
        <f t="shared" si="1"/>
        <v>7090</v>
      </c>
      <c r="K8" s="11">
        <f t="shared" si="1"/>
        <v>3994</v>
      </c>
      <c r="L8" s="11">
        <f t="shared" si="1"/>
        <v>2157</v>
      </c>
      <c r="M8" s="11">
        <f t="shared" si="1"/>
        <v>5459</v>
      </c>
      <c r="N8" s="11">
        <f t="shared" si="1"/>
        <v>3144</v>
      </c>
      <c r="O8" s="11">
        <f t="shared" si="1"/>
        <v>80621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9727</v>
      </c>
      <c r="C9" s="11">
        <v>8820</v>
      </c>
      <c r="D9" s="11">
        <v>5034</v>
      </c>
      <c r="E9" s="11">
        <v>1787</v>
      </c>
      <c r="F9" s="11">
        <v>5795</v>
      </c>
      <c r="G9" s="11">
        <v>12020</v>
      </c>
      <c r="H9" s="11">
        <v>1787</v>
      </c>
      <c r="I9" s="11">
        <v>13807</v>
      </c>
      <c r="J9" s="11">
        <v>7090</v>
      </c>
      <c r="K9" s="11">
        <v>3994</v>
      </c>
      <c r="L9" s="11">
        <v>2156</v>
      </c>
      <c r="M9" s="11">
        <v>5459</v>
      </c>
      <c r="N9" s="11">
        <v>3128</v>
      </c>
      <c r="O9" s="11">
        <f>SUM(B9:N9)</f>
        <v>80604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16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403676</v>
      </c>
      <c r="C11" s="13">
        <v>260502</v>
      </c>
      <c r="D11" s="13">
        <v>239343</v>
      </c>
      <c r="E11" s="13">
        <v>71125</v>
      </c>
      <c r="F11" s="13">
        <v>231273</v>
      </c>
      <c r="G11" s="13">
        <v>387300</v>
      </c>
      <c r="H11" s="13">
        <v>47900</v>
      </c>
      <c r="I11" s="13">
        <v>305186</v>
      </c>
      <c r="J11" s="13">
        <v>208763</v>
      </c>
      <c r="K11" s="13">
        <v>309127</v>
      </c>
      <c r="L11" s="13">
        <v>197699</v>
      </c>
      <c r="M11" s="13">
        <v>136178</v>
      </c>
      <c r="N11" s="13">
        <v>82464</v>
      </c>
      <c r="O11" s="11">
        <f>SUM(B11:N11)</f>
        <v>2880536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30526</v>
      </c>
      <c r="C12" s="13">
        <v>24821</v>
      </c>
      <c r="D12" s="13">
        <v>19030</v>
      </c>
      <c r="E12" s="13">
        <v>8179</v>
      </c>
      <c r="F12" s="13">
        <v>21882</v>
      </c>
      <c r="G12" s="13">
        <v>38974</v>
      </c>
      <c r="H12" s="13">
        <v>5354</v>
      </c>
      <c r="I12" s="13">
        <v>30678</v>
      </c>
      <c r="J12" s="13">
        <v>18931</v>
      </c>
      <c r="K12" s="13">
        <v>21779</v>
      </c>
      <c r="L12" s="13">
        <v>14031</v>
      </c>
      <c r="M12" s="13">
        <v>7435</v>
      </c>
      <c r="N12" s="13">
        <v>3880</v>
      </c>
      <c r="O12" s="11">
        <f>SUM(B12:N12)</f>
        <v>245500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373150</v>
      </c>
      <c r="C13" s="15">
        <f t="shared" si="2"/>
        <v>235681</v>
      </c>
      <c r="D13" s="15">
        <f t="shared" si="2"/>
        <v>220313</v>
      </c>
      <c r="E13" s="15">
        <f t="shared" si="2"/>
        <v>62946</v>
      </c>
      <c r="F13" s="15">
        <f t="shared" si="2"/>
        <v>209391</v>
      </c>
      <c r="G13" s="15">
        <f t="shared" si="2"/>
        <v>348326</v>
      </c>
      <c r="H13" s="15">
        <f t="shared" si="2"/>
        <v>42546</v>
      </c>
      <c r="I13" s="15">
        <f t="shared" si="2"/>
        <v>274508</v>
      </c>
      <c r="J13" s="15">
        <f t="shared" si="2"/>
        <v>189832</v>
      </c>
      <c r="K13" s="15">
        <f t="shared" si="2"/>
        <v>287348</v>
      </c>
      <c r="L13" s="15">
        <f t="shared" si="2"/>
        <v>183668</v>
      </c>
      <c r="M13" s="15">
        <f t="shared" si="2"/>
        <v>128743</v>
      </c>
      <c r="N13" s="15">
        <f t="shared" si="2"/>
        <v>78584</v>
      </c>
      <c r="O13" s="11">
        <f>SUM(B13:N13)</f>
        <v>2635036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1.152740873782548</v>
      </c>
      <c r="C18" s="19">
        <v>1.249139438632785</v>
      </c>
      <c r="D18" s="19">
        <v>1.415388748118912</v>
      </c>
      <c r="E18" s="19">
        <v>0.848037831234184</v>
      </c>
      <c r="F18" s="19">
        <v>1.328281155997283</v>
      </c>
      <c r="G18" s="19">
        <v>1.347751448830841</v>
      </c>
      <c r="H18" s="19">
        <v>1.474875280988556</v>
      </c>
      <c r="I18" s="19">
        <v>1.098496200996727</v>
      </c>
      <c r="J18" s="19">
        <v>1.314514332160885</v>
      </c>
      <c r="K18" s="19">
        <v>1.198069060875071</v>
      </c>
      <c r="L18" s="19">
        <v>1.525638302894356</v>
      </c>
      <c r="M18" s="19">
        <v>1.137991319623391</v>
      </c>
      <c r="N18" s="19">
        <v>1.082942375815772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1538544.8499999999</v>
      </c>
      <c r="C20" s="24">
        <f aca="true" t="shared" si="3" ref="C20:O20">SUM(C21:C32)</f>
        <v>1097154.3900000001</v>
      </c>
      <c r="D20" s="24">
        <f t="shared" si="3"/>
        <v>976512.7300000001</v>
      </c>
      <c r="E20" s="24">
        <f t="shared" si="3"/>
        <v>306055.6999999999</v>
      </c>
      <c r="F20" s="24">
        <f t="shared" si="3"/>
        <v>1046412.29</v>
      </c>
      <c r="G20" s="24">
        <f t="shared" si="3"/>
        <v>1484181.3399999999</v>
      </c>
      <c r="H20" s="24">
        <f t="shared" si="3"/>
        <v>285197.3</v>
      </c>
      <c r="I20" s="24">
        <f t="shared" si="3"/>
        <v>1161267.7999999998</v>
      </c>
      <c r="J20" s="24">
        <f t="shared" si="3"/>
        <v>928360.8899999999</v>
      </c>
      <c r="K20" s="24">
        <f t="shared" si="3"/>
        <v>1265017.18</v>
      </c>
      <c r="L20" s="24">
        <f t="shared" si="3"/>
        <v>1124641.28</v>
      </c>
      <c r="M20" s="24">
        <f t="shared" si="3"/>
        <v>666419.4400000001</v>
      </c>
      <c r="N20" s="24">
        <f t="shared" si="3"/>
        <v>345188</v>
      </c>
      <c r="O20" s="24">
        <f t="shared" si="3"/>
        <v>12224953.189999998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1220365.66</v>
      </c>
      <c r="C21" s="28">
        <f aca="true" t="shared" si="4" ref="C21:N21">ROUND((C15+C16)*C7,2)</f>
        <v>821324.37</v>
      </c>
      <c r="D21" s="28">
        <f t="shared" si="4"/>
        <v>653586.29</v>
      </c>
      <c r="E21" s="28">
        <f t="shared" si="4"/>
        <v>333134.93</v>
      </c>
      <c r="F21" s="28">
        <f t="shared" si="4"/>
        <v>734887.09</v>
      </c>
      <c r="G21" s="28">
        <f t="shared" si="4"/>
        <v>1018505.59</v>
      </c>
      <c r="H21" s="28">
        <f t="shared" si="4"/>
        <v>170158.1</v>
      </c>
      <c r="I21" s="28">
        <f t="shared" si="4"/>
        <v>965942.7</v>
      </c>
      <c r="J21" s="28">
        <f t="shared" si="4"/>
        <v>657423.48</v>
      </c>
      <c r="K21" s="28">
        <f t="shared" si="4"/>
        <v>901444.05</v>
      </c>
      <c r="L21" s="28">
        <f t="shared" si="4"/>
        <v>655127.97</v>
      </c>
      <c r="M21" s="28">
        <f t="shared" si="4"/>
        <v>535741.95</v>
      </c>
      <c r="N21" s="28">
        <f t="shared" si="4"/>
        <v>292496.85</v>
      </c>
      <c r="O21" s="28">
        <f aca="true" t="shared" si="5" ref="O21:O29">SUM(B21:N21)</f>
        <v>8960139.029999997</v>
      </c>
    </row>
    <row r="22" spans="1:23" ht="18.75" customHeight="1">
      <c r="A22" s="26" t="s">
        <v>33</v>
      </c>
      <c r="B22" s="28">
        <f>IF(B18&lt;&gt;0,ROUND((B18-1)*B21,2),0)</f>
        <v>186399.72</v>
      </c>
      <c r="C22" s="28">
        <f aca="true" t="shared" si="6" ref="C22:N22">IF(C18&lt;&gt;0,ROUND((C18-1)*C21,2),0)</f>
        <v>204624.29</v>
      </c>
      <c r="D22" s="28">
        <f t="shared" si="6"/>
        <v>271492.39</v>
      </c>
      <c r="E22" s="28">
        <f t="shared" si="6"/>
        <v>-50623.91</v>
      </c>
      <c r="F22" s="28">
        <f t="shared" si="6"/>
        <v>241249.58</v>
      </c>
      <c r="G22" s="28">
        <f t="shared" si="6"/>
        <v>354186.79</v>
      </c>
      <c r="H22" s="28">
        <f t="shared" si="6"/>
        <v>80803.88</v>
      </c>
      <c r="I22" s="28">
        <f t="shared" si="6"/>
        <v>95141.69</v>
      </c>
      <c r="J22" s="28">
        <f t="shared" si="6"/>
        <v>206769.11</v>
      </c>
      <c r="K22" s="28">
        <f t="shared" si="6"/>
        <v>178548.18</v>
      </c>
      <c r="L22" s="28">
        <f t="shared" si="6"/>
        <v>344360.35</v>
      </c>
      <c r="M22" s="28">
        <f t="shared" si="6"/>
        <v>73927.74</v>
      </c>
      <c r="N22" s="28">
        <f t="shared" si="6"/>
        <v>24260.38</v>
      </c>
      <c r="O22" s="28">
        <f t="shared" si="5"/>
        <v>2211140.1899999995</v>
      </c>
      <c r="W22" s="51"/>
    </row>
    <row r="23" spans="1:15" ht="18.75" customHeight="1">
      <c r="A23" s="26" t="s">
        <v>34</v>
      </c>
      <c r="B23" s="28">
        <v>67521.75</v>
      </c>
      <c r="C23" s="28">
        <v>42628.21</v>
      </c>
      <c r="D23" s="28">
        <v>31167.01</v>
      </c>
      <c r="E23" s="28">
        <v>12478.35</v>
      </c>
      <c r="F23" s="28">
        <v>40253.55</v>
      </c>
      <c r="G23" s="28">
        <v>65633.9</v>
      </c>
      <c r="H23" s="28">
        <v>8037.83</v>
      </c>
      <c r="I23" s="28">
        <v>45893.01</v>
      </c>
      <c r="J23" s="28">
        <v>34893.09</v>
      </c>
      <c r="K23" s="28">
        <v>50730.43</v>
      </c>
      <c r="L23" s="28">
        <v>51028.7</v>
      </c>
      <c r="M23" s="28">
        <v>24836.97</v>
      </c>
      <c r="N23" s="28">
        <v>15821.64</v>
      </c>
      <c r="O23" s="28">
        <f t="shared" si="5"/>
        <v>490924.43999999994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1181.77</v>
      </c>
      <c r="C26" s="28">
        <v>858.19</v>
      </c>
      <c r="D26" s="28">
        <v>765.34</v>
      </c>
      <c r="E26" s="28">
        <v>236.35</v>
      </c>
      <c r="F26" s="28">
        <v>813.17</v>
      </c>
      <c r="G26" s="28">
        <v>1150.82</v>
      </c>
      <c r="H26" s="28">
        <v>208.22</v>
      </c>
      <c r="I26" s="28">
        <v>889.14</v>
      </c>
      <c r="J26" s="28">
        <v>720.32</v>
      </c>
      <c r="K26" s="28">
        <v>976.37</v>
      </c>
      <c r="L26" s="28">
        <v>866.63</v>
      </c>
      <c r="M26" s="28">
        <v>509.29</v>
      </c>
      <c r="N26" s="28">
        <v>270.13</v>
      </c>
      <c r="O26" s="28">
        <f t="shared" si="5"/>
        <v>9445.74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205.66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778.99</v>
      </c>
      <c r="M27" s="28">
        <v>439.5</v>
      </c>
      <c r="N27" s="28">
        <v>231.02</v>
      </c>
      <c r="O27" s="28">
        <f t="shared" si="5"/>
        <v>8165.96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16685.26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48697.81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392699.5199999999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85514.64</v>
      </c>
      <c r="L30" s="28">
        <v>29784.04</v>
      </c>
      <c r="M30" s="28">
        <v>0</v>
      </c>
      <c r="N30" s="28">
        <v>0</v>
      </c>
      <c r="O30" s="28">
        <f>SUM(B30:N30)</f>
        <v>115298.68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-42798.8</v>
      </c>
      <c r="C33" s="28">
        <f aca="true" t="shared" si="7" ref="C33:O33">+C34+C36+C49+C50+C51+C56-C57</f>
        <v>-38808</v>
      </c>
      <c r="D33" s="28">
        <f t="shared" si="7"/>
        <v>-22149.6</v>
      </c>
      <c r="E33" s="28">
        <f t="shared" si="7"/>
        <v>-7862.8</v>
      </c>
      <c r="F33" s="28">
        <f t="shared" si="7"/>
        <v>-25498</v>
      </c>
      <c r="G33" s="28">
        <f t="shared" si="7"/>
        <v>-52888</v>
      </c>
      <c r="H33" s="28">
        <f t="shared" si="7"/>
        <v>-7862.8</v>
      </c>
      <c r="I33" s="28">
        <f t="shared" si="7"/>
        <v>776249.2</v>
      </c>
      <c r="J33" s="28">
        <f t="shared" si="7"/>
        <v>-31196</v>
      </c>
      <c r="K33" s="28">
        <f t="shared" si="7"/>
        <v>1107426.4</v>
      </c>
      <c r="L33" s="28">
        <f t="shared" si="7"/>
        <v>1025513.6</v>
      </c>
      <c r="M33" s="28">
        <f t="shared" si="7"/>
        <v>-24019.6</v>
      </c>
      <c r="N33" s="28">
        <f t="shared" si="7"/>
        <v>-13763.2</v>
      </c>
      <c r="O33" s="28">
        <f t="shared" si="7"/>
        <v>2642342.4</v>
      </c>
    </row>
    <row r="34" spans="1:15" ht="18.75" customHeight="1">
      <c r="A34" s="26" t="s">
        <v>38</v>
      </c>
      <c r="B34" s="29">
        <f>+B35</f>
        <v>-42798.8</v>
      </c>
      <c r="C34" s="29">
        <f>+C35</f>
        <v>-38808</v>
      </c>
      <c r="D34" s="29">
        <f aca="true" t="shared" si="8" ref="D34:O34">+D35</f>
        <v>-22149.6</v>
      </c>
      <c r="E34" s="29">
        <f t="shared" si="8"/>
        <v>-7862.8</v>
      </c>
      <c r="F34" s="29">
        <f t="shared" si="8"/>
        <v>-25498</v>
      </c>
      <c r="G34" s="29">
        <f t="shared" si="8"/>
        <v>-52888</v>
      </c>
      <c r="H34" s="29">
        <f t="shared" si="8"/>
        <v>-7862.8</v>
      </c>
      <c r="I34" s="29">
        <f t="shared" si="8"/>
        <v>-60750.8</v>
      </c>
      <c r="J34" s="29">
        <f t="shared" si="8"/>
        <v>-31196</v>
      </c>
      <c r="K34" s="29">
        <f t="shared" si="8"/>
        <v>-17573.6</v>
      </c>
      <c r="L34" s="29">
        <f t="shared" si="8"/>
        <v>-9486.4</v>
      </c>
      <c r="M34" s="29">
        <f t="shared" si="8"/>
        <v>-24019.6</v>
      </c>
      <c r="N34" s="29">
        <f t="shared" si="8"/>
        <v>-13763.2</v>
      </c>
      <c r="O34" s="29">
        <f t="shared" si="8"/>
        <v>-354657.6</v>
      </c>
    </row>
    <row r="35" spans="1:26" ht="18.75" customHeight="1">
      <c r="A35" s="27" t="s">
        <v>39</v>
      </c>
      <c r="B35" s="16">
        <f>ROUND((-B9)*$G$3,2)</f>
        <v>-42798.8</v>
      </c>
      <c r="C35" s="16">
        <f aca="true" t="shared" si="9" ref="C35:N35">ROUND((-C9)*$G$3,2)</f>
        <v>-38808</v>
      </c>
      <c r="D35" s="16">
        <f t="shared" si="9"/>
        <v>-22149.6</v>
      </c>
      <c r="E35" s="16">
        <f t="shared" si="9"/>
        <v>-7862.8</v>
      </c>
      <c r="F35" s="16">
        <f t="shared" si="9"/>
        <v>-25498</v>
      </c>
      <c r="G35" s="16">
        <f t="shared" si="9"/>
        <v>-52888</v>
      </c>
      <c r="H35" s="16">
        <f t="shared" si="9"/>
        <v>-7862.8</v>
      </c>
      <c r="I35" s="16">
        <f t="shared" si="9"/>
        <v>-60750.8</v>
      </c>
      <c r="J35" s="16">
        <f t="shared" si="9"/>
        <v>-31196</v>
      </c>
      <c r="K35" s="16">
        <f t="shared" si="9"/>
        <v>-17573.6</v>
      </c>
      <c r="L35" s="16">
        <f t="shared" si="9"/>
        <v>-9486.4</v>
      </c>
      <c r="M35" s="16">
        <f t="shared" si="9"/>
        <v>-24019.6</v>
      </c>
      <c r="N35" s="16">
        <f t="shared" si="9"/>
        <v>-13763.2</v>
      </c>
      <c r="O35" s="30">
        <f aca="true" t="shared" si="10" ref="O35:O57">SUM(B35:N35)</f>
        <v>-354657.6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837000</v>
      </c>
      <c r="J36" s="29">
        <f t="shared" si="11"/>
        <v>0</v>
      </c>
      <c r="K36" s="29">
        <f t="shared" si="11"/>
        <v>1125000</v>
      </c>
      <c r="L36" s="29">
        <f t="shared" si="11"/>
        <v>1035000</v>
      </c>
      <c r="M36" s="29">
        <f t="shared" si="11"/>
        <v>0</v>
      </c>
      <c r="N36" s="29">
        <f t="shared" si="11"/>
        <v>0</v>
      </c>
      <c r="O36" s="29">
        <f t="shared" si="11"/>
        <v>2997000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1746000</v>
      </c>
      <c r="J42" s="31">
        <v>0</v>
      </c>
      <c r="K42" s="31">
        <v>2214000</v>
      </c>
      <c r="L42" s="31">
        <v>2025000</v>
      </c>
      <c r="M42" s="31">
        <v>0</v>
      </c>
      <c r="N42" s="31">
        <v>0</v>
      </c>
      <c r="O42" s="31">
        <f t="shared" si="10"/>
        <v>5985000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1495746.0499999998</v>
      </c>
      <c r="C55" s="34">
        <f aca="true" t="shared" si="13" ref="C55:N55">+C20+C33</f>
        <v>1058346.3900000001</v>
      </c>
      <c r="D55" s="34">
        <f t="shared" si="13"/>
        <v>954363.1300000001</v>
      </c>
      <c r="E55" s="34">
        <f t="shared" si="13"/>
        <v>298192.8999999999</v>
      </c>
      <c r="F55" s="34">
        <f t="shared" si="13"/>
        <v>1020914.29</v>
      </c>
      <c r="G55" s="34">
        <f t="shared" si="13"/>
        <v>1431293.3399999999</v>
      </c>
      <c r="H55" s="34">
        <f t="shared" si="13"/>
        <v>277334.5</v>
      </c>
      <c r="I55" s="34">
        <f t="shared" si="13"/>
        <v>1937516.9999999998</v>
      </c>
      <c r="J55" s="34">
        <f t="shared" si="13"/>
        <v>897164.8899999999</v>
      </c>
      <c r="K55" s="34">
        <f t="shared" si="13"/>
        <v>2372443.58</v>
      </c>
      <c r="L55" s="34">
        <f t="shared" si="13"/>
        <v>2150154.88</v>
      </c>
      <c r="M55" s="34">
        <f t="shared" si="13"/>
        <v>642399.8400000001</v>
      </c>
      <c r="N55" s="34">
        <f t="shared" si="13"/>
        <v>331424.8</v>
      </c>
      <c r="O55" s="34">
        <f>SUM(B55:N55)</f>
        <v>14867295.59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1495746.04</v>
      </c>
      <c r="C61" s="42">
        <f t="shared" si="14"/>
        <v>1058346.4</v>
      </c>
      <c r="D61" s="42">
        <f t="shared" si="14"/>
        <v>954363.13</v>
      </c>
      <c r="E61" s="42">
        <f t="shared" si="14"/>
        <v>298192.9</v>
      </c>
      <c r="F61" s="42">
        <f t="shared" si="14"/>
        <v>1020914.3</v>
      </c>
      <c r="G61" s="42">
        <f t="shared" si="14"/>
        <v>1431293.35</v>
      </c>
      <c r="H61" s="42">
        <f t="shared" si="14"/>
        <v>277334.5</v>
      </c>
      <c r="I61" s="42">
        <f t="shared" si="14"/>
        <v>1937517</v>
      </c>
      <c r="J61" s="42">
        <f t="shared" si="14"/>
        <v>897164.89</v>
      </c>
      <c r="K61" s="42">
        <f t="shared" si="14"/>
        <v>2372443.57</v>
      </c>
      <c r="L61" s="42">
        <f t="shared" si="14"/>
        <v>2150154.88</v>
      </c>
      <c r="M61" s="42">
        <f t="shared" si="14"/>
        <v>642399.84</v>
      </c>
      <c r="N61" s="42">
        <f t="shared" si="14"/>
        <v>331424.81</v>
      </c>
      <c r="O61" s="34">
        <f t="shared" si="14"/>
        <v>14867295.61</v>
      </c>
      <c r="Q61"/>
    </row>
    <row r="62" spans="1:18" ht="18.75" customHeight="1">
      <c r="A62" s="26" t="s">
        <v>54</v>
      </c>
      <c r="B62" s="42">
        <v>1229745.6</v>
      </c>
      <c r="C62" s="42">
        <v>758077.22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1987822.82</v>
      </c>
      <c r="P62"/>
      <c r="Q62"/>
      <c r="R62" s="41"/>
    </row>
    <row r="63" spans="1:16" ht="18.75" customHeight="1">
      <c r="A63" s="26" t="s">
        <v>55</v>
      </c>
      <c r="B63" s="42">
        <v>266000.44</v>
      </c>
      <c r="C63" s="42">
        <v>300269.18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566269.62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954363.13</v>
      </c>
      <c r="E64" s="43">
        <v>0</v>
      </c>
      <c r="F64" s="43">
        <v>0</v>
      </c>
      <c r="G64" s="43">
        <v>0</v>
      </c>
      <c r="H64" s="42">
        <v>277334.5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1231697.63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298192.9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298192.9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1020914.3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1020914.3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1431293.35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1431293.35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1937517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1937517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897164.89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897164.89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2372443.57</v>
      </c>
      <c r="L70" s="29">
        <v>2150154.88</v>
      </c>
      <c r="M70" s="43">
        <v>0</v>
      </c>
      <c r="N70" s="43">
        <v>0</v>
      </c>
      <c r="O70" s="34">
        <f t="shared" si="15"/>
        <v>4522598.449999999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642399.84</v>
      </c>
      <c r="N71" s="43">
        <v>0</v>
      </c>
      <c r="O71" s="34">
        <f t="shared" si="15"/>
        <v>642399.84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331424.81</v>
      </c>
      <c r="O72" s="46">
        <f t="shared" si="15"/>
        <v>331424.81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2024-04-10T17:59:09Z</dcterms:modified>
  <cp:category/>
  <cp:version/>
  <cp:contentType/>
  <cp:contentStatus/>
</cp:coreProperties>
</file>