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'detalhamento'!$A$1:$L$76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<sst xmlns="http://schemas.openxmlformats.org/spreadsheetml/2006/main" count="87" uniqueCount="86">
  <si>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</si>
  <si>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</si>
  <si>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</si>
  <si>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</si>
  <si>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</si>
  <si>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</si>
  <si>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</si>
  <si>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</si>
  <si>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</si>
  <si>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</si>
  <si>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</si>
  <si>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</si>
  <si>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</si>
  <si>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</si>
  <si>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</si>
  <si>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</si>
  <si>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</si>
  <si>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</si>
  <si>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</si>
  <si>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</si>
  <si>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</si>
  <si>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</si>
  <si>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</si>
  <si>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</si>
  <si>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</si>
  <si>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</si>
  <si>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</si>
  <si>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</si>
  <si>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</si>
  <si>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</si>
  <si>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</si>
  <si>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</si>
  <si>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</si>
  <si>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</si>
  <si>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</si>
  <si>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</si>
  <si>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</si>
  <si>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</si>
  <si>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</si>
  <si>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</si>
  <si>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</si>
  <si>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</si>
  <si>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</si>
  <si>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</si>
  <si>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</si>
  <si>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</si>
  <si>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</si>
  <si>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</si>
  <si>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</si>
  <si>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</si>
  <si>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</si>
  <si>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</si>
  <si>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</si>
  <si>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</si>
  <si>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</si>
  <si>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</si>
  <si>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</si>
  <si>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</si>
  <si>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</si>
  <si>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</si>
  <si>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</si>
  <si>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</si>
  <si>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</si>
  <si>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</si>
  <si>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</si>
  <si>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</si>
  <si>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</si>
  <si>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5.2.9. Ajuste de Cronograma (+)</t>
  </si>
  <si>
    <t>5.2.10. Ajuste de Cronograma (-)</t>
  </si>
  <si>
    <t>5.2.11. Desconto do Saldo Remanescente de Investimento em SMGO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</si>
  <si>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</si>
  <si>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</si>
  <si>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</si>
  <si>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</si>
  <si>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4.7.Remuneração Manutenção Validadores</t>
  </si>
  <si>
    <t>4.8. Remuneração Comunicação de dados por chip</t>
  </si>
  <si>
    <t>5.5. Auxílio ao Custeio das Pessoas Idosas (*)</t>
  </si>
  <si>
    <t>5.5.1. Ajuste - Redução do Uso de Recursos Municipais (-)</t>
  </si>
  <si>
    <t>5.5.2. Ajuste - Utilização de Recursos Federais (+)</t>
  </si>
  <si>
    <t>7.9. Nova Paineira</t>
  </si>
  <si>
    <t>Nota: (*) Portaria Interministerial MDR/MMFDH nº 9, de 26/08/22</t>
  </si>
  <si>
    <t>1.1. Pagantes sem Bilhete Único (1.1.1. + 1.1.2.)</t>
  </si>
  <si>
    <t>4. Remuneração Bruta do Operador (4.1 + 4.2 + 4.3 + 4.4 + 4.5 + 4.6 + 4.9)</t>
  </si>
  <si>
    <t>1.2.1. Idosos</t>
  </si>
  <si>
    <t>OPERAÇÃO 09/04/24 - VENCIMENTO 16/04/24</t>
  </si>
  <si>
    <t>4.9. Remuneração Veículos Elétricos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</si>
</sst>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#,##0.0000_ ;[Red]\-#,##0.0000\ "/>
    <numFmt numFmtId="171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8.25"/>
      <color indexed="18"/>
      <name val="Verdana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8.25"/>
      <color rgb="FF00008B"/>
      <name val="Verdana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44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5" fillId="0" borderId="0" xfId="0" applyNumberFormat="1" applyFont="1" applyAlignment="1">
      <alignment/>
    </xf>
    <xf numFmtId="171" fontId="33" fillId="0" borderId="4" xfId="46" applyNumberFormat="1" applyFont="1" applyFill="1" applyBorder="1" applyAlignment="1">
      <alignment horizontal="center" vertical="center"/>
    </xf>
    <xf numFmtId="164" fontId="33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3" fillId="0" borderId="0" xfId="0" applyFont="1" applyAlignment="1">
      <alignment horizontal="left" vertical="center"/>
    </xf>
    <xf numFmtId="0" fontId="0" fillId="0" borderId="0" xfId="0" applyFill="1" applyAlignment="1">
      <alignment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3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ht="21">
      <c r="A2" s="62" t="s">
        <v>84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63" t="s">
        <v>1</v>
      </c>
      <c r="B4" s="64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6" t="s">
        <v>3</v>
      </c>
    </row>
    <row r="5" spans="1:12" ht="30" customHeight="1">
      <c r="A5" s="63"/>
      <c r="B5" s="6" t="s">
        <v>4</v>
      </c>
      <c r="C5" s="6" t="s">
        <v>57</v>
      </c>
      <c r="D5" s="6" t="s">
        <v>5</v>
      </c>
      <c r="E5" s="7" t="s">
        <v>58</v>
      </c>
      <c r="F5" s="7" t="s">
        <v>59</v>
      </c>
      <c r="G5" s="7" t="s">
        <v>60</v>
      </c>
      <c r="H5" s="7" t="s">
        <v>61</v>
      </c>
      <c r="I5" s="6" t="s">
        <v>6</v>
      </c>
      <c r="J5" s="6" t="s">
        <v>62</v>
      </c>
      <c r="K5" s="6" t="s">
        <v>4</v>
      </c>
      <c r="L5" s="63"/>
    </row>
    <row r="6" spans="1:12" ht="18.75" customHeight="1">
      <c r="A6" s="63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63"/>
    </row>
    <row r="7" spans="1:13" ht="17.25" customHeight="1">
      <c r="A7" s="9" t="s">
        <v>17</v>
      </c>
      <c r="B7" s="10">
        <f>B8+B11</f>
        <v>89944</v>
      </c>
      <c r="C7" s="10">
        <f aca="true" t="shared" si="0" ref="C7:K7">C8+C11</f>
        <v>115059</v>
      </c>
      <c r="D7" s="10">
        <f t="shared" si="0"/>
        <v>344105</v>
      </c>
      <c r="E7" s="10">
        <f t="shared" si="0"/>
        <v>261133</v>
      </c>
      <c r="F7" s="10">
        <f t="shared" si="0"/>
        <v>285170</v>
      </c>
      <c r="G7" s="10">
        <f t="shared" si="0"/>
        <v>162811</v>
      </c>
      <c r="H7" s="10">
        <f t="shared" si="0"/>
        <v>115849</v>
      </c>
      <c r="I7" s="10">
        <f t="shared" si="0"/>
        <v>124365</v>
      </c>
      <c r="J7" s="10">
        <f t="shared" si="0"/>
        <v>131370</v>
      </c>
      <c r="K7" s="10">
        <f t="shared" si="0"/>
        <v>229060</v>
      </c>
      <c r="L7" s="10">
        <f aca="true" t="shared" si="1" ref="L7:L13">SUM(B7:K7)</f>
        <v>1858866</v>
      </c>
      <c r="M7" s="11"/>
    </row>
    <row r="8" spans="1:13" ht="17.25" customHeight="1">
      <c r="A8" s="12" t="s">
        <v>81</v>
      </c>
      <c r="B8" s="13">
        <f>B9+B10</f>
        <v>4791</v>
      </c>
      <c r="C8" s="13">
        <f aca="true" t="shared" si="2" ref="C8:K8">C9+C10</f>
        <v>5103</v>
      </c>
      <c r="D8" s="13">
        <f t="shared" si="2"/>
        <v>16284</v>
      </c>
      <c r="E8" s="13">
        <f t="shared" si="2"/>
        <v>11072</v>
      </c>
      <c r="F8" s="13">
        <f t="shared" si="2"/>
        <v>10295</v>
      </c>
      <c r="G8" s="13">
        <f t="shared" si="2"/>
        <v>8012</v>
      </c>
      <c r="H8" s="13">
        <f t="shared" si="2"/>
        <v>4753</v>
      </c>
      <c r="I8" s="13">
        <f t="shared" si="2"/>
        <v>4461</v>
      </c>
      <c r="J8" s="13">
        <f t="shared" si="2"/>
        <v>6418</v>
      </c>
      <c r="K8" s="13">
        <f t="shared" si="2"/>
        <v>9820</v>
      </c>
      <c r="L8" s="13">
        <f t="shared" si="1"/>
        <v>81009</v>
      </c>
      <c r="M8"/>
    </row>
    <row r="9" spans="1:13" ht="17.25" customHeight="1">
      <c r="A9" s="14" t="s">
        <v>18</v>
      </c>
      <c r="B9" s="15">
        <v>4789</v>
      </c>
      <c r="C9" s="15">
        <v>5103</v>
      </c>
      <c r="D9" s="15">
        <v>16284</v>
      </c>
      <c r="E9" s="15">
        <v>11071</v>
      </c>
      <c r="F9" s="15">
        <v>10295</v>
      </c>
      <c r="G9" s="15">
        <v>8012</v>
      </c>
      <c r="H9" s="15">
        <v>4683</v>
      </c>
      <c r="I9" s="15">
        <v>4461</v>
      </c>
      <c r="J9" s="15">
        <v>6418</v>
      </c>
      <c r="K9" s="15">
        <v>9820</v>
      </c>
      <c r="L9" s="13">
        <f t="shared" si="1"/>
        <v>80936</v>
      </c>
      <c r="M9"/>
    </row>
    <row r="10" spans="1:13" ht="17.25" customHeight="1">
      <c r="A10" s="14" t="s">
        <v>19</v>
      </c>
      <c r="B10" s="15">
        <v>2</v>
      </c>
      <c r="C10" s="15">
        <v>0</v>
      </c>
      <c r="D10" s="15">
        <v>0</v>
      </c>
      <c r="E10" s="15">
        <v>1</v>
      </c>
      <c r="F10" s="15">
        <v>0</v>
      </c>
      <c r="G10" s="15">
        <v>0</v>
      </c>
      <c r="H10" s="15">
        <v>70</v>
      </c>
      <c r="I10" s="15">
        <v>0</v>
      </c>
      <c r="J10" s="15">
        <v>0</v>
      </c>
      <c r="K10" s="15">
        <v>0</v>
      </c>
      <c r="L10" s="13">
        <f t="shared" si="1"/>
        <v>73</v>
      </c>
      <c r="M10"/>
    </row>
    <row r="11" spans="1:13" ht="17.25" customHeight="1">
      <c r="A11" s="12" t="s">
        <v>70</v>
      </c>
      <c r="B11" s="15">
        <v>85153</v>
      </c>
      <c r="C11" s="15">
        <v>109956</v>
      </c>
      <c r="D11" s="15">
        <v>327821</v>
      </c>
      <c r="E11" s="15">
        <v>250061</v>
      </c>
      <c r="F11" s="15">
        <v>274875</v>
      </c>
      <c r="G11" s="15">
        <v>154799</v>
      </c>
      <c r="H11" s="15">
        <v>111096</v>
      </c>
      <c r="I11" s="15">
        <v>119904</v>
      </c>
      <c r="J11" s="15">
        <v>124952</v>
      </c>
      <c r="K11" s="15">
        <v>219240</v>
      </c>
      <c r="L11" s="13">
        <f t="shared" si="1"/>
        <v>1777857</v>
      </c>
      <c r="M11" s="60"/>
    </row>
    <row r="12" spans="1:13" ht="17.25" customHeight="1">
      <c r="A12" s="14" t="s">
        <v>83</v>
      </c>
      <c r="B12" s="15">
        <v>9799</v>
      </c>
      <c r="C12" s="15">
        <v>8319</v>
      </c>
      <c r="D12" s="15">
        <v>28745</v>
      </c>
      <c r="E12" s="15">
        <v>24794</v>
      </c>
      <c r="F12" s="15">
        <v>23649</v>
      </c>
      <c r="G12" s="15">
        <v>14371</v>
      </c>
      <c r="H12" s="15">
        <v>10425</v>
      </c>
      <c r="I12" s="15">
        <v>7041</v>
      </c>
      <c r="J12" s="15">
        <v>8795</v>
      </c>
      <c r="K12" s="15">
        <v>14909</v>
      </c>
      <c r="L12" s="13">
        <f t="shared" si="1"/>
        <v>150847</v>
      </c>
      <c r="M12" s="60"/>
    </row>
    <row r="13" spans="1:13" ht="17.25" customHeight="1">
      <c r="A13" s="14" t="s">
        <v>71</v>
      </c>
      <c r="B13" s="15">
        <f>+B11-B12</f>
        <v>75354</v>
      </c>
      <c r="C13" s="15">
        <f aca="true" t="shared" si="3" ref="C13:K13">+C11-C12</f>
        <v>101637</v>
      </c>
      <c r="D13" s="15">
        <f t="shared" si="3"/>
        <v>299076</v>
      </c>
      <c r="E13" s="15">
        <f t="shared" si="3"/>
        <v>225267</v>
      </c>
      <c r="F13" s="15">
        <f t="shared" si="3"/>
        <v>251226</v>
      </c>
      <c r="G13" s="15">
        <f t="shared" si="3"/>
        <v>140428</v>
      </c>
      <c r="H13" s="15">
        <f t="shared" si="3"/>
        <v>100671</v>
      </c>
      <c r="I13" s="15">
        <f t="shared" si="3"/>
        <v>112863</v>
      </c>
      <c r="J13" s="15">
        <f t="shared" si="3"/>
        <v>116157</v>
      </c>
      <c r="K13" s="15">
        <f t="shared" si="3"/>
        <v>204331</v>
      </c>
      <c r="L13" s="13">
        <f t="shared" si="1"/>
        <v>1627010</v>
      </c>
      <c r="M13" s="54"/>
    </row>
    <row r="14" spans="1:12" ht="12" customHeight="1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8"/>
    </row>
    <row r="15" spans="1:13" ht="17.25" customHeight="1">
      <c r="A15" s="19" t="s">
        <v>20</v>
      </c>
      <c r="B15" s="20">
        <v>7.3269</v>
      </c>
      <c r="C15" s="20">
        <v>4.1253</v>
      </c>
      <c r="D15" s="20">
        <v>4.9099</v>
      </c>
      <c r="E15" s="20">
        <v>4.9734</v>
      </c>
      <c r="F15" s="20">
        <v>4.3944</v>
      </c>
      <c r="G15" s="20">
        <v>4.8319</v>
      </c>
      <c r="H15" s="20">
        <v>5.3225</v>
      </c>
      <c r="I15" s="20">
        <v>4.4129</v>
      </c>
      <c r="J15" s="20">
        <v>4.7526</v>
      </c>
      <c r="K15" s="20">
        <v>3.881</v>
      </c>
      <c r="L15" s="18"/>
      <c r="M15"/>
    </row>
    <row r="16" spans="1:13" ht="17.25" customHeight="1">
      <c r="A16" s="19" t="s">
        <v>72</v>
      </c>
      <c r="B16" s="20">
        <v>0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18"/>
      <c r="M16" s="60"/>
    </row>
    <row r="17" spans="1:12" ht="12" customHeight="1">
      <c r="A17" s="16"/>
      <c r="B17" s="17">
        <v>0</v>
      </c>
      <c r="C17" s="17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/>
      <c r="L17" s="18"/>
    </row>
    <row r="18" spans="1:12" ht="13.5" customHeight="1">
      <c r="A18" s="19" t="s">
        <v>21</v>
      </c>
      <c r="B18" s="22">
        <v>1.18220593114723</v>
      </c>
      <c r="C18" s="22">
        <v>1.122936146413309</v>
      </c>
      <c r="D18" s="22">
        <v>1.015206188501713</v>
      </c>
      <c r="E18" s="22">
        <v>1.083037053325643</v>
      </c>
      <c r="F18" s="22">
        <v>1.128335684269969</v>
      </c>
      <c r="G18" s="22">
        <v>1.089452294743358</v>
      </c>
      <c r="H18" s="22">
        <v>0.964283207846456</v>
      </c>
      <c r="I18" s="22">
        <v>1.112633897302635</v>
      </c>
      <c r="J18" s="22">
        <v>1.200655416734404</v>
      </c>
      <c r="K18" s="22">
        <v>1.059287710100679</v>
      </c>
      <c r="L18" s="18"/>
    </row>
    <row r="19" spans="1:12" ht="12" customHeight="1">
      <c r="A19" s="19"/>
      <c r="B19" s="18">
        <v>0</v>
      </c>
      <c r="C19" s="18">
        <v>0</v>
      </c>
      <c r="D19" s="18">
        <v>0</v>
      </c>
      <c r="E19" s="18">
        <v>0</v>
      </c>
      <c r="F19" s="13">
        <v>0</v>
      </c>
      <c r="G19" s="18">
        <v>0</v>
      </c>
      <c r="H19" s="18">
        <v>0</v>
      </c>
      <c r="I19" s="18">
        <v>0</v>
      </c>
      <c r="J19" s="18">
        <v>0</v>
      </c>
      <c r="K19" s="18"/>
      <c r="L19" s="23"/>
    </row>
    <row r="20" spans="1:13" ht="17.25" customHeight="1">
      <c r="A20" s="24" t="s">
        <v>82</v>
      </c>
      <c r="B20" s="25">
        <f>SUM(B21:B30)</f>
        <v>818391.43</v>
      </c>
      <c r="C20" s="25">
        <f aca="true" t="shared" si="4" ref="C20:K20">SUM(C21:C30)</f>
        <v>550933.85</v>
      </c>
      <c r="D20" s="25">
        <f t="shared" si="4"/>
        <v>1791093.25</v>
      </c>
      <c r="E20" s="25">
        <f t="shared" si="4"/>
        <v>1450497.4400000002</v>
      </c>
      <c r="F20" s="25">
        <f t="shared" si="4"/>
        <v>1476777.6700000002</v>
      </c>
      <c r="G20" s="25">
        <f t="shared" si="4"/>
        <v>892022.6699999999</v>
      </c>
      <c r="H20" s="25">
        <f t="shared" si="4"/>
        <v>641299.2900000002</v>
      </c>
      <c r="I20" s="25">
        <f t="shared" si="4"/>
        <v>628350.1900000002</v>
      </c>
      <c r="J20" s="25">
        <f t="shared" si="4"/>
        <v>777204.9500000001</v>
      </c>
      <c r="K20" s="25">
        <f t="shared" si="4"/>
        <v>974035.2099999998</v>
      </c>
      <c r="L20" s="25">
        <f>SUM(B20:K20)</f>
        <v>10000605.95</v>
      </c>
      <c r="M20"/>
    </row>
    <row r="21" spans="1:13" ht="17.25" customHeight="1">
      <c r="A21" s="26" t="s">
        <v>22</v>
      </c>
      <c r="B21" s="56">
        <f>ROUND((B15+B16)*B7,2)</f>
        <v>659010.69</v>
      </c>
      <c r="C21" s="56">
        <f aca="true" t="shared" si="5" ref="C21:K21">ROUND((C15+C16)*C7,2)</f>
        <v>474652.89</v>
      </c>
      <c r="D21" s="56">
        <f t="shared" si="5"/>
        <v>1689521.14</v>
      </c>
      <c r="E21" s="56">
        <f t="shared" si="5"/>
        <v>1298718.86</v>
      </c>
      <c r="F21" s="56">
        <f t="shared" si="5"/>
        <v>1253151.05</v>
      </c>
      <c r="G21" s="56">
        <f t="shared" si="5"/>
        <v>786686.47</v>
      </c>
      <c r="H21" s="56">
        <f t="shared" si="5"/>
        <v>616606.3</v>
      </c>
      <c r="I21" s="56">
        <f t="shared" si="5"/>
        <v>548810.31</v>
      </c>
      <c r="J21" s="56">
        <f t="shared" si="5"/>
        <v>624349.06</v>
      </c>
      <c r="K21" s="56">
        <f t="shared" si="5"/>
        <v>888981.86</v>
      </c>
      <c r="L21" s="33">
        <f aca="true" t="shared" si="6" ref="L21:L28">SUM(B21:K21)</f>
        <v>8840488.629999999</v>
      </c>
      <c r="M21"/>
    </row>
    <row r="22" spans="1:13" ht="17.25" customHeight="1">
      <c r="A22" s="27" t="s">
        <v>23</v>
      </c>
      <c r="B22" s="33">
        <f aca="true" t="shared" si="7" ref="B22:K22">IF(B18&lt;&gt;0,ROUND((B18-1)*B21,2),0)</f>
        <v>120075.66</v>
      </c>
      <c r="C22" s="33">
        <f t="shared" si="7"/>
        <v>58352</v>
      </c>
      <c r="D22" s="33">
        <f t="shared" si="7"/>
        <v>25691.18</v>
      </c>
      <c r="E22" s="33">
        <f t="shared" si="7"/>
        <v>107841.79</v>
      </c>
      <c r="F22" s="33">
        <f t="shared" si="7"/>
        <v>160824</v>
      </c>
      <c r="G22" s="33">
        <f t="shared" si="7"/>
        <v>70370.91</v>
      </c>
      <c r="H22" s="33">
        <f t="shared" si="7"/>
        <v>-22023.2</v>
      </c>
      <c r="I22" s="33">
        <f t="shared" si="7"/>
        <v>61814.64</v>
      </c>
      <c r="J22" s="33">
        <f t="shared" si="7"/>
        <v>125279.02</v>
      </c>
      <c r="K22" s="33">
        <f t="shared" si="7"/>
        <v>52705.7</v>
      </c>
      <c r="L22" s="33">
        <f t="shared" si="6"/>
        <v>760931.7</v>
      </c>
      <c r="M22"/>
    </row>
    <row r="23" spans="1:13" ht="17.25" customHeight="1">
      <c r="A23" s="27" t="s">
        <v>24</v>
      </c>
      <c r="B23" s="33">
        <v>1171.4</v>
      </c>
      <c r="C23" s="33">
        <v>15287.54</v>
      </c>
      <c r="D23" s="33">
        <v>69558.54</v>
      </c>
      <c r="E23" s="33">
        <v>38177.33</v>
      </c>
      <c r="F23" s="33">
        <v>56938.56</v>
      </c>
      <c r="G23" s="33">
        <v>33690.59</v>
      </c>
      <c r="H23" s="33">
        <v>24271.47</v>
      </c>
      <c r="I23" s="33">
        <v>14960.06</v>
      </c>
      <c r="J23" s="33">
        <v>22779.37</v>
      </c>
      <c r="K23" s="33">
        <v>27201.1</v>
      </c>
      <c r="L23" s="33">
        <f t="shared" si="6"/>
        <v>304035.95999999996</v>
      </c>
      <c r="M23"/>
    </row>
    <row r="24" spans="1:13" ht="17.25" customHeight="1">
      <c r="A24" s="27" t="s">
        <v>25</v>
      </c>
      <c r="B24" s="33">
        <v>1829.05</v>
      </c>
      <c r="C24" s="29">
        <v>1829.05</v>
      </c>
      <c r="D24" s="29">
        <v>3658.1</v>
      </c>
      <c r="E24" s="29">
        <v>3658.1</v>
      </c>
      <c r="F24" s="33">
        <v>3658.1</v>
      </c>
      <c r="G24" s="29">
        <v>0</v>
      </c>
      <c r="H24" s="33">
        <v>1829.05</v>
      </c>
      <c r="I24" s="29">
        <v>1829.05</v>
      </c>
      <c r="J24" s="29">
        <v>3658.1</v>
      </c>
      <c r="K24" s="29">
        <v>3658.1</v>
      </c>
      <c r="L24" s="33">
        <f t="shared" si="6"/>
        <v>25606.699999999997</v>
      </c>
      <c r="M24"/>
    </row>
    <row r="25" spans="1:13" ht="17.25" customHeight="1">
      <c r="A25" s="27" t="s">
        <v>26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f t="shared" si="6"/>
        <v>0</v>
      </c>
      <c r="M25"/>
    </row>
    <row r="26" spans="1:13" ht="17.25" customHeight="1">
      <c r="A26" s="27" t="s">
        <v>73</v>
      </c>
      <c r="B26" s="33">
        <v>658.42</v>
      </c>
      <c r="C26" s="33">
        <v>444.57</v>
      </c>
      <c r="D26" s="33">
        <v>1443.45</v>
      </c>
      <c r="E26" s="33">
        <v>1167.7</v>
      </c>
      <c r="F26" s="33">
        <v>1190.21</v>
      </c>
      <c r="G26" s="33">
        <v>717.5</v>
      </c>
      <c r="H26" s="33">
        <v>517.73</v>
      </c>
      <c r="I26" s="33">
        <v>506.47</v>
      </c>
      <c r="J26" s="33">
        <v>624.65</v>
      </c>
      <c r="K26" s="33">
        <v>785.03</v>
      </c>
      <c r="L26" s="33">
        <f t="shared" si="6"/>
        <v>8055.73</v>
      </c>
      <c r="M26" s="60"/>
    </row>
    <row r="27" spans="1:13" ht="17.25" customHeight="1">
      <c r="A27" s="27" t="s">
        <v>74</v>
      </c>
      <c r="B27" s="33">
        <v>338.08</v>
      </c>
      <c r="C27" s="33">
        <v>255.45</v>
      </c>
      <c r="D27" s="33">
        <v>832.55</v>
      </c>
      <c r="E27" s="33">
        <v>636.7</v>
      </c>
      <c r="F27" s="33">
        <v>694.48</v>
      </c>
      <c r="G27" s="33">
        <v>388.35</v>
      </c>
      <c r="H27" s="33">
        <v>284.56</v>
      </c>
      <c r="I27" s="33">
        <v>293</v>
      </c>
      <c r="J27" s="33">
        <v>353.13</v>
      </c>
      <c r="K27" s="33">
        <v>483.98</v>
      </c>
      <c r="L27" s="33">
        <f t="shared" si="6"/>
        <v>4560.28</v>
      </c>
      <c r="M27" s="60"/>
    </row>
    <row r="28" spans="1:13" ht="17.25" customHeight="1">
      <c r="A28" s="27" t="s">
        <v>75</v>
      </c>
      <c r="B28" s="33">
        <v>151.77</v>
      </c>
      <c r="C28" s="33">
        <v>112.35</v>
      </c>
      <c r="D28" s="33">
        <v>388.29</v>
      </c>
      <c r="E28" s="33">
        <v>296.96</v>
      </c>
      <c r="F28" s="33">
        <v>321.27</v>
      </c>
      <c r="G28" s="33">
        <v>168.85</v>
      </c>
      <c r="H28" s="33">
        <v>132.71</v>
      </c>
      <c r="I28" s="33">
        <v>136.66</v>
      </c>
      <c r="J28" s="33">
        <v>161.62</v>
      </c>
      <c r="K28" s="33">
        <v>219.44</v>
      </c>
      <c r="L28" s="33">
        <f t="shared" si="6"/>
        <v>2089.92</v>
      </c>
      <c r="M28" s="60"/>
    </row>
    <row r="29" spans="1:13" ht="17.25" customHeight="1">
      <c r="A29" s="27" t="s">
        <v>85</v>
      </c>
      <c r="B29" s="33">
        <v>35156.36</v>
      </c>
      <c r="C29" s="33"/>
      <c r="D29" s="33"/>
      <c r="E29" s="33"/>
      <c r="F29" s="33"/>
      <c r="G29" s="33"/>
      <c r="H29" s="33">
        <v>19680.67</v>
      </c>
      <c r="I29" s="33">
        <v>0</v>
      </c>
      <c r="J29" s="33">
        <v>0</v>
      </c>
      <c r="K29" s="33">
        <v>0</v>
      </c>
      <c r="L29" s="33">
        <v>54674.65</v>
      </c>
      <c r="M29" s="60"/>
    </row>
    <row r="30" spans="1:12" ht="12" customHeight="1">
      <c r="A30" s="31"/>
      <c r="B30" s="32">
        <v>0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/>
      <c r="L30" s="32"/>
    </row>
    <row r="31" spans="1:12" ht="12" customHeight="1">
      <c r="A31" s="27"/>
      <c r="B31" s="18">
        <v>0</v>
      </c>
      <c r="C31" s="18">
        <v>0</v>
      </c>
      <c r="D31" s="18">
        <v>0</v>
      </c>
      <c r="E31" s="18">
        <v>0</v>
      </c>
      <c r="F31" s="18">
        <v>0</v>
      </c>
      <c r="G31" s="18">
        <v>0</v>
      </c>
      <c r="H31" s="18">
        <v>0</v>
      </c>
      <c r="I31" s="18">
        <v>0</v>
      </c>
      <c r="J31" s="18">
        <v>0</v>
      </c>
      <c r="K31" s="18"/>
      <c r="L31" s="18"/>
    </row>
    <row r="32" spans="1:13" ht="18.75" customHeight="1">
      <c r="A32" s="19" t="s">
        <v>27</v>
      </c>
      <c r="B32" s="33">
        <f aca="true" t="shared" si="8" ref="B32:K32">+B33+B38+B51</f>
        <v>-128785.19</v>
      </c>
      <c r="C32" s="33">
        <f t="shared" si="8"/>
        <v>-22453.2</v>
      </c>
      <c r="D32" s="33">
        <f t="shared" si="8"/>
        <v>-71649.6</v>
      </c>
      <c r="E32" s="33">
        <f t="shared" si="8"/>
        <v>1082927.21</v>
      </c>
      <c r="F32" s="33">
        <f t="shared" si="8"/>
        <v>1298702</v>
      </c>
      <c r="G32" s="33">
        <f t="shared" si="8"/>
        <v>-35252.8</v>
      </c>
      <c r="H32" s="33">
        <f t="shared" si="8"/>
        <v>-20605.2</v>
      </c>
      <c r="I32" s="33">
        <f t="shared" si="8"/>
        <v>455074.49</v>
      </c>
      <c r="J32" s="33">
        <f t="shared" si="8"/>
        <v>-28239.2</v>
      </c>
      <c r="K32" s="33">
        <f t="shared" si="8"/>
        <v>-43208</v>
      </c>
      <c r="L32" s="33">
        <f aca="true" t="shared" si="9" ref="L32:L39">SUM(B32:K32)</f>
        <v>2486510.51</v>
      </c>
      <c r="M32"/>
    </row>
    <row r="33" spans="1:13" ht="18.75" customHeight="1">
      <c r="A33" s="27" t="s">
        <v>28</v>
      </c>
      <c r="B33" s="33">
        <f>B34+B35+B36+B37</f>
        <v>-21071.6</v>
      </c>
      <c r="C33" s="33">
        <f aca="true" t="shared" si="10" ref="C33:K33">C34+C35+C36+C37</f>
        <v>-22453.2</v>
      </c>
      <c r="D33" s="33">
        <f t="shared" si="10"/>
        <v>-71649.6</v>
      </c>
      <c r="E33" s="33">
        <f t="shared" si="10"/>
        <v>-48712.4</v>
      </c>
      <c r="F33" s="33">
        <f t="shared" si="10"/>
        <v>-45298</v>
      </c>
      <c r="G33" s="33">
        <f t="shared" si="10"/>
        <v>-35252.8</v>
      </c>
      <c r="H33" s="33">
        <f t="shared" si="10"/>
        <v>-20605.2</v>
      </c>
      <c r="I33" s="33">
        <f t="shared" si="10"/>
        <v>-30925.510000000002</v>
      </c>
      <c r="J33" s="33">
        <f t="shared" si="10"/>
        <v>-28239.2</v>
      </c>
      <c r="K33" s="33">
        <f t="shared" si="10"/>
        <v>-43208</v>
      </c>
      <c r="L33" s="33">
        <f t="shared" si="9"/>
        <v>-367415.51000000007</v>
      </c>
      <c r="M33"/>
    </row>
    <row r="34" spans="1:13" s="36" customFormat="1" ht="18.75" customHeight="1">
      <c r="A34" s="34" t="s">
        <v>52</v>
      </c>
      <c r="B34" s="33">
        <f aca="true" t="shared" si="11" ref="B34:K34">-ROUND((B9)*$E$3,2)</f>
        <v>-21071.6</v>
      </c>
      <c r="C34" s="33">
        <f t="shared" si="11"/>
        <v>-22453.2</v>
      </c>
      <c r="D34" s="33">
        <f t="shared" si="11"/>
        <v>-71649.6</v>
      </c>
      <c r="E34" s="33">
        <f t="shared" si="11"/>
        <v>-48712.4</v>
      </c>
      <c r="F34" s="33">
        <f t="shared" si="11"/>
        <v>-45298</v>
      </c>
      <c r="G34" s="33">
        <f t="shared" si="11"/>
        <v>-35252.8</v>
      </c>
      <c r="H34" s="33">
        <f t="shared" si="11"/>
        <v>-20605.2</v>
      </c>
      <c r="I34" s="33">
        <f t="shared" si="11"/>
        <v>-19628.4</v>
      </c>
      <c r="J34" s="33">
        <f t="shared" si="11"/>
        <v>-28239.2</v>
      </c>
      <c r="K34" s="33">
        <f t="shared" si="11"/>
        <v>-43208</v>
      </c>
      <c r="L34" s="33">
        <f t="shared" si="9"/>
        <v>-356118.4000000001</v>
      </c>
      <c r="M34" s="35"/>
    </row>
    <row r="35" spans="1:13" ht="18.75" customHeight="1">
      <c r="A35" s="37" t="s">
        <v>29</v>
      </c>
      <c r="B35" s="28">
        <v>0</v>
      </c>
      <c r="C35" s="28">
        <v>0</v>
      </c>
      <c r="D35" s="28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28">
        <f t="shared" si="9"/>
        <v>0</v>
      </c>
      <c r="M35"/>
    </row>
    <row r="36" spans="1:13" ht="18.75" customHeight="1">
      <c r="A36" s="37" t="s">
        <v>30</v>
      </c>
      <c r="B36" s="28">
        <v>0</v>
      </c>
      <c r="C36" s="28">
        <v>0</v>
      </c>
      <c r="D36" s="28">
        <v>0</v>
      </c>
      <c r="E36" s="17">
        <v>0</v>
      </c>
      <c r="F36" s="17">
        <v>0</v>
      </c>
      <c r="G36" s="17">
        <v>0</v>
      </c>
      <c r="H36" s="17">
        <v>0</v>
      </c>
      <c r="I36" s="33">
        <v>0</v>
      </c>
      <c r="J36" s="17">
        <v>0</v>
      </c>
      <c r="K36" s="17">
        <v>0</v>
      </c>
      <c r="L36" s="33">
        <f t="shared" si="9"/>
        <v>0</v>
      </c>
      <c r="M36"/>
    </row>
    <row r="37" spans="1:13" ht="18.75" customHeight="1">
      <c r="A37" s="37" t="s">
        <v>31</v>
      </c>
      <c r="B37" s="28">
        <v>0</v>
      </c>
      <c r="C37" s="28">
        <v>0</v>
      </c>
      <c r="D37" s="28">
        <v>0</v>
      </c>
      <c r="E37" s="17">
        <v>0</v>
      </c>
      <c r="F37" s="17">
        <v>0</v>
      </c>
      <c r="G37" s="17">
        <v>0</v>
      </c>
      <c r="H37" s="17">
        <v>0</v>
      </c>
      <c r="I37" s="33">
        <v>-11297.11</v>
      </c>
      <c r="J37" s="17">
        <v>0</v>
      </c>
      <c r="K37" s="17">
        <v>0</v>
      </c>
      <c r="L37" s="33">
        <f t="shared" si="9"/>
        <v>-11297.11</v>
      </c>
      <c r="M37"/>
    </row>
    <row r="38" spans="1:13" s="36" customFormat="1" ht="18.75" customHeight="1">
      <c r="A38" s="27" t="s">
        <v>32</v>
      </c>
      <c r="B38" s="38">
        <f>SUM(B39:B50)</f>
        <v>-107713.59</v>
      </c>
      <c r="C38" s="38">
        <f aca="true" t="shared" si="12" ref="C38:K38">SUM(C39:C50)</f>
        <v>0</v>
      </c>
      <c r="D38" s="38">
        <f t="shared" si="12"/>
        <v>0</v>
      </c>
      <c r="E38" s="38">
        <f t="shared" si="12"/>
        <v>1131639.6099999999</v>
      </c>
      <c r="F38" s="38">
        <f t="shared" si="12"/>
        <v>1344000</v>
      </c>
      <c r="G38" s="38">
        <f t="shared" si="12"/>
        <v>0</v>
      </c>
      <c r="H38" s="38">
        <f t="shared" si="12"/>
        <v>0</v>
      </c>
      <c r="I38" s="38">
        <f t="shared" si="12"/>
        <v>486000</v>
      </c>
      <c r="J38" s="38">
        <f t="shared" si="12"/>
        <v>0</v>
      </c>
      <c r="K38" s="38">
        <f t="shared" si="12"/>
        <v>0</v>
      </c>
      <c r="L38" s="33">
        <f t="shared" si="9"/>
        <v>2853926.02</v>
      </c>
      <c r="M38"/>
    </row>
    <row r="39" spans="1:13" ht="18.75" customHeight="1">
      <c r="A39" s="37" t="s">
        <v>33</v>
      </c>
      <c r="B39" s="38">
        <v>-81580.70999999999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3">
        <f t="shared" si="9"/>
        <v>-81580.70999999999</v>
      </c>
      <c r="M39"/>
    </row>
    <row r="40" spans="1:13" ht="18.75" customHeight="1">
      <c r="A40" s="37" t="s">
        <v>34</v>
      </c>
      <c r="B40" s="33">
        <v>-26132.88</v>
      </c>
      <c r="C40" s="17">
        <v>0</v>
      </c>
      <c r="D40" s="17">
        <v>0</v>
      </c>
      <c r="E40" s="33">
        <v>-5960.39</v>
      </c>
      <c r="F40" s="28">
        <v>0</v>
      </c>
      <c r="G40" s="28">
        <v>0</v>
      </c>
      <c r="H40" s="33">
        <v>0</v>
      </c>
      <c r="I40" s="17">
        <v>0</v>
      </c>
      <c r="J40" s="28">
        <v>0</v>
      </c>
      <c r="K40" s="17">
        <v>0</v>
      </c>
      <c r="L40" s="33">
        <f>SUM(B40:K40)</f>
        <v>-32093.27</v>
      </c>
      <c r="M40"/>
    </row>
    <row r="41" spans="1:13" ht="18.75" customHeight="1">
      <c r="A41" s="37" t="s">
        <v>35</v>
      </c>
      <c r="B41" s="33">
        <v>0</v>
      </c>
      <c r="C41" s="17">
        <v>0</v>
      </c>
      <c r="D41" s="17">
        <v>0</v>
      </c>
      <c r="E41" s="17">
        <v>0</v>
      </c>
      <c r="F41" s="28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3">
        <f>SUM(B41:K41)</f>
        <v>0</v>
      </c>
      <c r="M41"/>
    </row>
    <row r="42" spans="1:13" ht="18.75" customHeight="1">
      <c r="A42" s="37" t="s">
        <v>36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aca="true" t="shared" si="13" ref="L42:L49">SUM(B42:K42)</f>
        <v>0</v>
      </c>
      <c r="M42"/>
    </row>
    <row r="43" spans="1:13" ht="18.75" customHeight="1">
      <c r="A43" s="37" t="s">
        <v>37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3"/>
        <v>0</v>
      </c>
      <c r="M43"/>
    </row>
    <row r="44" spans="1:13" ht="18.75" customHeight="1">
      <c r="A44" s="37" t="s">
        <v>38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3"/>
        <v>0</v>
      </c>
      <c r="M44"/>
    </row>
    <row r="45" spans="1:13" ht="18.75" customHeight="1">
      <c r="A45" s="37" t="s">
        <v>39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30">
        <f t="shared" si="13"/>
        <v>0</v>
      </c>
      <c r="M45"/>
    </row>
    <row r="46" spans="1:13" ht="18.75" customHeight="1">
      <c r="A46" s="37" t="s">
        <v>40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30">
        <f t="shared" si="13"/>
        <v>0</v>
      </c>
      <c r="M46"/>
    </row>
    <row r="47" spans="1:12" ht="18.75" customHeight="1">
      <c r="A47" s="37" t="s">
        <v>67</v>
      </c>
      <c r="B47" s="17">
        <v>0</v>
      </c>
      <c r="C47" s="17">
        <v>0</v>
      </c>
      <c r="D47" s="17">
        <v>0</v>
      </c>
      <c r="E47" s="17">
        <v>2316600</v>
      </c>
      <c r="F47" s="17">
        <v>2574000</v>
      </c>
      <c r="G47" s="17">
        <v>0</v>
      </c>
      <c r="H47" s="17">
        <v>0</v>
      </c>
      <c r="I47" s="17">
        <v>1021500</v>
      </c>
      <c r="J47" s="17">
        <v>0</v>
      </c>
      <c r="K47" s="17">
        <v>0</v>
      </c>
      <c r="L47" s="17">
        <f>SUM(B47:K47)</f>
        <v>5912100</v>
      </c>
    </row>
    <row r="48" spans="1:12" ht="18.75" customHeight="1">
      <c r="A48" s="37" t="s">
        <v>68</v>
      </c>
      <c r="B48" s="17">
        <v>0</v>
      </c>
      <c r="C48" s="17">
        <v>0</v>
      </c>
      <c r="D48" s="17">
        <v>0</v>
      </c>
      <c r="E48" s="17">
        <v>-1179000</v>
      </c>
      <c r="F48" s="17">
        <v>-1230000</v>
      </c>
      <c r="G48" s="17">
        <v>0</v>
      </c>
      <c r="H48" s="17">
        <v>0</v>
      </c>
      <c r="I48" s="17">
        <v>-535500</v>
      </c>
      <c r="J48" s="17">
        <v>0</v>
      </c>
      <c r="K48" s="17">
        <v>0</v>
      </c>
      <c r="L48" s="17">
        <f>SUM(B48:K48)</f>
        <v>-2944500</v>
      </c>
    </row>
    <row r="49" spans="1:12" ht="18.75" customHeight="1">
      <c r="A49" s="37" t="s">
        <v>69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30">
        <f t="shared" si="13"/>
        <v>0</v>
      </c>
    </row>
    <row r="50" spans="1:13" ht="12" customHeight="1">
      <c r="A50" s="14"/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18"/>
      <c r="M50" s="39"/>
    </row>
    <row r="51" spans="1:13" ht="18.75" customHeight="1">
      <c r="A51" s="27" t="s">
        <v>41</v>
      </c>
      <c r="B51" s="17">
        <v>0</v>
      </c>
      <c r="C51" s="17">
        <v>0</v>
      </c>
      <c r="D51" s="17">
        <v>0</v>
      </c>
      <c r="E51" s="17">
        <v>0</v>
      </c>
      <c r="F51" s="17">
        <v>0</v>
      </c>
      <c r="G51" s="17">
        <v>0</v>
      </c>
      <c r="H51" s="17">
        <v>0</v>
      </c>
      <c r="I51" s="17">
        <v>0</v>
      </c>
      <c r="J51" s="17">
        <v>0</v>
      </c>
      <c r="K51" s="17">
        <v>0</v>
      </c>
      <c r="L51" s="33">
        <f aca="true" t="shared" si="14" ref="L51:L56">SUM(B51:K51)</f>
        <v>0</v>
      </c>
      <c r="M51"/>
    </row>
    <row r="52" spans="1:13" ht="18.75" customHeight="1">
      <c r="A52" s="27" t="s">
        <v>76</v>
      </c>
      <c r="B52" s="17">
        <f>+B53+B54</f>
        <v>0</v>
      </c>
      <c r="C52" s="17">
        <f aca="true" t="shared" si="15" ref="C52:K52">+C53+C54</f>
        <v>0</v>
      </c>
      <c r="D52" s="17">
        <f t="shared" si="15"/>
        <v>0</v>
      </c>
      <c r="E52" s="17">
        <f t="shared" si="15"/>
        <v>0</v>
      </c>
      <c r="F52" s="17">
        <f t="shared" si="15"/>
        <v>0</v>
      </c>
      <c r="G52" s="17">
        <f t="shared" si="15"/>
        <v>0</v>
      </c>
      <c r="H52" s="17">
        <f t="shared" si="15"/>
        <v>0</v>
      </c>
      <c r="I52" s="17">
        <f t="shared" si="15"/>
        <v>0</v>
      </c>
      <c r="J52" s="17">
        <f t="shared" si="15"/>
        <v>0</v>
      </c>
      <c r="K52" s="17">
        <f t="shared" si="15"/>
        <v>0</v>
      </c>
      <c r="L52" s="33">
        <f t="shared" si="14"/>
        <v>0</v>
      </c>
      <c r="M52" s="57"/>
    </row>
    <row r="53" spans="1:13" ht="18.75" customHeight="1">
      <c r="A53" s="37" t="s">
        <v>77</v>
      </c>
      <c r="B53" s="33">
        <v>0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f t="shared" si="14"/>
        <v>0</v>
      </c>
      <c r="M53" s="57"/>
    </row>
    <row r="54" spans="1:13" ht="18.75" customHeight="1">
      <c r="A54" s="37" t="s">
        <v>78</v>
      </c>
      <c r="B54" s="33">
        <v>0</v>
      </c>
      <c r="C54" s="33">
        <v>0</v>
      </c>
      <c r="D54" s="33">
        <v>0</v>
      </c>
      <c r="E54" s="33">
        <v>0</v>
      </c>
      <c r="F54" s="33">
        <v>0</v>
      </c>
      <c r="G54" s="33">
        <v>0</v>
      </c>
      <c r="H54" s="33">
        <v>0</v>
      </c>
      <c r="I54" s="33">
        <v>0</v>
      </c>
      <c r="J54" s="33">
        <v>0</v>
      </c>
      <c r="K54" s="33">
        <v>0</v>
      </c>
      <c r="L54" s="33">
        <f t="shared" si="14"/>
        <v>0</v>
      </c>
      <c r="M54" s="60"/>
    </row>
    <row r="55" spans="1:13" ht="12" customHeight="1">
      <c r="A55" s="27"/>
      <c r="B55" s="23">
        <v>0</v>
      </c>
      <c r="C55" s="23">
        <v>0</v>
      </c>
      <c r="D55" s="23">
        <v>0</v>
      </c>
      <c r="E55" s="23">
        <v>0</v>
      </c>
      <c r="F55" s="23">
        <v>0</v>
      </c>
      <c r="G55" s="23">
        <v>0</v>
      </c>
      <c r="H55" s="23">
        <v>0</v>
      </c>
      <c r="I55" s="23">
        <v>0</v>
      </c>
      <c r="J55" s="23">
        <v>0</v>
      </c>
      <c r="K55" s="23">
        <v>0</v>
      </c>
      <c r="L55" s="30">
        <f t="shared" si="14"/>
        <v>0</v>
      </c>
      <c r="M55" s="40"/>
    </row>
    <row r="56" spans="1:13" ht="18.75" customHeight="1">
      <c r="A56" s="19" t="s">
        <v>42</v>
      </c>
      <c r="B56" s="41">
        <f aca="true" t="shared" si="16" ref="B56:K56">IF(B20+B32+B45+B57&lt;0,0,B20+B32+B57)</f>
        <v>689606.24</v>
      </c>
      <c r="C56" s="41">
        <f t="shared" si="16"/>
        <v>528480.65</v>
      </c>
      <c r="D56" s="41">
        <f t="shared" si="16"/>
        <v>1719443.65</v>
      </c>
      <c r="E56" s="41">
        <f t="shared" si="16"/>
        <v>2533424.6500000004</v>
      </c>
      <c r="F56" s="41">
        <f t="shared" si="16"/>
        <v>2775479.67</v>
      </c>
      <c r="G56" s="41">
        <f t="shared" si="16"/>
        <v>856769.8699999999</v>
      </c>
      <c r="H56" s="41">
        <f t="shared" si="16"/>
        <v>620694.0900000002</v>
      </c>
      <c r="I56" s="41">
        <f t="shared" si="16"/>
        <v>1083424.6800000002</v>
      </c>
      <c r="J56" s="41">
        <f t="shared" si="16"/>
        <v>748965.7500000001</v>
      </c>
      <c r="K56" s="41">
        <f t="shared" si="16"/>
        <v>930827.2099999998</v>
      </c>
      <c r="L56" s="42">
        <f t="shared" si="14"/>
        <v>12487116.459999999</v>
      </c>
      <c r="M56" s="55"/>
    </row>
    <row r="57" spans="1:13" ht="18.75" customHeight="1">
      <c r="A57" s="27" t="s">
        <v>43</v>
      </c>
      <c r="B57" s="18">
        <v>0</v>
      </c>
      <c r="C57" s="18">
        <v>0</v>
      </c>
      <c r="D57" s="18">
        <v>0</v>
      </c>
      <c r="E57" s="18">
        <v>0</v>
      </c>
      <c r="F57" s="18">
        <v>0</v>
      </c>
      <c r="G57" s="18">
        <v>0</v>
      </c>
      <c r="H57" s="18">
        <v>0</v>
      </c>
      <c r="I57" s="18">
        <v>0</v>
      </c>
      <c r="J57" s="18">
        <v>0</v>
      </c>
      <c r="K57" s="18">
        <v>0</v>
      </c>
      <c r="L57" s="17">
        <f>SUM(C57:K57)</f>
        <v>0</v>
      </c>
      <c r="M57"/>
    </row>
    <row r="58" spans="1:13" ht="18.75" customHeight="1">
      <c r="A58" s="27" t="s">
        <v>44</v>
      </c>
      <c r="B58" s="33">
        <f aca="true" t="shared" si="17" ref="B58:K58">IF(B20+B32+B45+B57&gt;0,0,B20+B32+B57)</f>
        <v>0</v>
      </c>
      <c r="C58" s="33">
        <f t="shared" si="17"/>
        <v>0</v>
      </c>
      <c r="D58" s="33">
        <f t="shared" si="17"/>
        <v>0</v>
      </c>
      <c r="E58" s="33">
        <f t="shared" si="17"/>
        <v>0</v>
      </c>
      <c r="F58" s="33">
        <f t="shared" si="17"/>
        <v>0</v>
      </c>
      <c r="G58" s="33">
        <f t="shared" si="17"/>
        <v>0</v>
      </c>
      <c r="H58" s="33">
        <f t="shared" si="17"/>
        <v>0</v>
      </c>
      <c r="I58" s="33">
        <f t="shared" si="17"/>
        <v>0</v>
      </c>
      <c r="J58" s="33">
        <f t="shared" si="17"/>
        <v>0</v>
      </c>
      <c r="K58" s="33">
        <f t="shared" si="17"/>
        <v>0</v>
      </c>
      <c r="L58" s="17">
        <f>SUM(C58:K58)</f>
        <v>0</v>
      </c>
      <c r="M58"/>
    </row>
    <row r="59" spans="1:12" ht="12" customHeight="1">
      <c r="A59" s="19"/>
      <c r="B59" s="23">
        <v>0</v>
      </c>
      <c r="C59" s="23">
        <v>0</v>
      </c>
      <c r="D59" s="23">
        <v>0</v>
      </c>
      <c r="E59" s="23">
        <v>0</v>
      </c>
      <c r="F59" s="23">
        <v>0</v>
      </c>
      <c r="G59" s="23">
        <v>0</v>
      </c>
      <c r="H59" s="23">
        <v>0</v>
      </c>
      <c r="I59" s="23">
        <v>0</v>
      </c>
      <c r="J59" s="23">
        <v>0</v>
      </c>
      <c r="K59" s="23"/>
      <c r="L59" s="23"/>
    </row>
    <row r="60" spans="1:12" ht="12" customHeight="1">
      <c r="A60" s="43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</row>
    <row r="61" spans="1:12" ht="12" customHeight="1">
      <c r="A61" s="9"/>
      <c r="B61" s="44">
        <v>0</v>
      </c>
      <c r="C61" s="44">
        <v>0</v>
      </c>
      <c r="D61" s="44">
        <v>0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44">
        <v>0</v>
      </c>
      <c r="K61" s="44"/>
      <c r="L61" s="44"/>
    </row>
    <row r="62" spans="1:13" ht="18.75" customHeight="1">
      <c r="A62" s="45" t="s">
        <v>45</v>
      </c>
      <c r="B62" s="41">
        <f>SUM(B63:B76)</f>
        <v>689606.24</v>
      </c>
      <c r="C62" s="41">
        <f aca="true" t="shared" si="18" ref="C62:J62">SUM(C63:C74)</f>
        <v>528480.65</v>
      </c>
      <c r="D62" s="41">
        <f t="shared" si="18"/>
        <v>1719443.65</v>
      </c>
      <c r="E62" s="41">
        <f t="shared" si="18"/>
        <v>2533424.65</v>
      </c>
      <c r="F62" s="41">
        <f t="shared" si="18"/>
        <v>2775479.67</v>
      </c>
      <c r="G62" s="41">
        <f t="shared" si="18"/>
        <v>856769.87</v>
      </c>
      <c r="H62" s="41">
        <f t="shared" si="18"/>
        <v>620694.09</v>
      </c>
      <c r="I62" s="41">
        <f>SUM(I63:I79)</f>
        <v>1083424.68</v>
      </c>
      <c r="J62" s="41">
        <f t="shared" si="18"/>
        <v>748965.75</v>
      </c>
      <c r="K62" s="41">
        <f>SUM(K63:K76)</f>
        <v>930827.21</v>
      </c>
      <c r="L62" s="46">
        <f>SUM(B62:K62)</f>
        <v>12487116.459999997</v>
      </c>
      <c r="M62" s="40"/>
    </row>
    <row r="63" spans="1:13" ht="18.75" customHeight="1">
      <c r="A63" s="47" t="s">
        <v>46</v>
      </c>
      <c r="B63" s="48">
        <v>689606.24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aca="true" t="shared" si="19" ref="L63:L74">SUM(B63:K63)</f>
        <v>689606.24</v>
      </c>
      <c r="M63"/>
    </row>
    <row r="64" spans="1:13" ht="18.75" customHeight="1">
      <c r="A64" s="47" t="s">
        <v>55</v>
      </c>
      <c r="B64" s="17">
        <v>0</v>
      </c>
      <c r="C64" s="48">
        <v>462684.81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46">
        <f t="shared" si="19"/>
        <v>462684.81</v>
      </c>
      <c r="M64"/>
    </row>
    <row r="65" spans="1:13" ht="18.75" customHeight="1">
      <c r="A65" s="47" t="s">
        <v>56</v>
      </c>
      <c r="B65" s="17">
        <v>0</v>
      </c>
      <c r="C65" s="48">
        <v>65795.84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 t="shared" si="19"/>
        <v>65795.84</v>
      </c>
      <c r="M65" s="58"/>
    </row>
    <row r="66" spans="1:12" ht="18.75" customHeight="1">
      <c r="A66" s="47" t="s">
        <v>47</v>
      </c>
      <c r="B66" s="17">
        <v>0</v>
      </c>
      <c r="C66" s="17">
        <v>0</v>
      </c>
      <c r="D66" s="48">
        <v>1719443.65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46">
        <f t="shared" si="19"/>
        <v>1719443.65</v>
      </c>
    </row>
    <row r="67" spans="1:12" ht="18.75" customHeight="1">
      <c r="A67" s="47" t="s">
        <v>48</v>
      </c>
      <c r="B67" s="17">
        <v>0</v>
      </c>
      <c r="C67" s="17">
        <v>0</v>
      </c>
      <c r="D67" s="17">
        <v>0</v>
      </c>
      <c r="E67" s="48">
        <v>2533424.65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 t="shared" si="19"/>
        <v>2533424.65</v>
      </c>
    </row>
    <row r="68" spans="1:12" ht="18.75" customHeight="1">
      <c r="A68" s="47" t="s">
        <v>49</v>
      </c>
      <c r="B68" s="17">
        <v>0</v>
      </c>
      <c r="C68" s="17">
        <v>0</v>
      </c>
      <c r="D68" s="17">
        <v>0</v>
      </c>
      <c r="E68" s="17">
        <v>0</v>
      </c>
      <c r="F68" s="48">
        <v>2775479.67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6">
        <f t="shared" si="19"/>
        <v>2775479.67</v>
      </c>
    </row>
    <row r="69" spans="1:12" ht="18.75" customHeight="1">
      <c r="A69" s="47" t="s">
        <v>50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48">
        <v>856769.87</v>
      </c>
      <c r="H69" s="17">
        <v>0</v>
      </c>
      <c r="I69" s="17">
        <v>0</v>
      </c>
      <c r="J69" s="17">
        <v>0</v>
      </c>
      <c r="K69" s="17">
        <v>0</v>
      </c>
      <c r="L69" s="46">
        <f t="shared" si="19"/>
        <v>856769.87</v>
      </c>
    </row>
    <row r="70" spans="1:12" ht="18.75" customHeight="1">
      <c r="A70" s="47" t="s">
        <v>51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48">
        <v>620694.09</v>
      </c>
      <c r="I70" s="17">
        <v>0</v>
      </c>
      <c r="J70" s="17">
        <v>0</v>
      </c>
      <c r="K70" s="17">
        <v>0</v>
      </c>
      <c r="L70" s="46">
        <f t="shared" si="19"/>
        <v>620694.09</v>
      </c>
    </row>
    <row r="71" spans="1:12" ht="18.75" customHeight="1">
      <c r="A71" s="47" t="s">
        <v>79</v>
      </c>
      <c r="B71" s="17">
        <v>0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48">
        <v>1083424.68</v>
      </c>
      <c r="J71" s="17">
        <v>0</v>
      </c>
      <c r="K71" s="17">
        <v>0</v>
      </c>
      <c r="L71" s="46">
        <f t="shared" si="19"/>
        <v>1083424.68</v>
      </c>
    </row>
    <row r="72" spans="1:12" ht="18.75" customHeight="1">
      <c r="A72" s="47" t="s">
        <v>53</v>
      </c>
      <c r="B72" s="17">
        <v>0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48">
        <v>748965.75</v>
      </c>
      <c r="K72" s="17">
        <v>0</v>
      </c>
      <c r="L72" s="46">
        <f t="shared" si="19"/>
        <v>748965.75</v>
      </c>
    </row>
    <row r="73" spans="1:12" ht="18.75" customHeight="1">
      <c r="A73" s="47" t="s">
        <v>63</v>
      </c>
      <c r="B73" s="17">
        <v>0</v>
      </c>
      <c r="C73" s="17">
        <v>0</v>
      </c>
      <c r="D73" s="17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49">
        <v>543044.59</v>
      </c>
      <c r="L73" s="46">
        <f t="shared" si="19"/>
        <v>543044.59</v>
      </c>
    </row>
    <row r="74" spans="1:12" ht="18.75" customHeight="1">
      <c r="A74" s="47" t="s">
        <v>64</v>
      </c>
      <c r="B74" s="17">
        <v>0</v>
      </c>
      <c r="C74" s="17">
        <v>0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49">
        <v>387782.62</v>
      </c>
      <c r="L74" s="46">
        <f t="shared" si="19"/>
        <v>387782.62</v>
      </c>
    </row>
    <row r="75" spans="1:12" ht="18.75" customHeight="1">
      <c r="A75" s="47" t="s">
        <v>65</v>
      </c>
      <c r="B75" s="17">
        <v>0</v>
      </c>
      <c r="C75" s="17">
        <v>0</v>
      </c>
      <c r="D75" s="17">
        <v>0</v>
      </c>
      <c r="E75" s="17">
        <v>0</v>
      </c>
      <c r="F75" s="17">
        <v>0</v>
      </c>
      <c r="G75" s="17">
        <v>0</v>
      </c>
      <c r="H75" s="17">
        <v>0</v>
      </c>
      <c r="I75" s="17">
        <v>0</v>
      </c>
      <c r="J75" s="17">
        <v>0</v>
      </c>
      <c r="K75" s="17">
        <v>0</v>
      </c>
      <c r="L75" s="46">
        <f>SUM(B75:K75)</f>
        <v>0</v>
      </c>
    </row>
    <row r="76" spans="1:12" ht="18" customHeight="1">
      <c r="A76" s="50" t="s">
        <v>66</v>
      </c>
      <c r="B76" s="53">
        <v>0</v>
      </c>
      <c r="C76" s="53">
        <v>0</v>
      </c>
      <c r="D76" s="53">
        <v>0</v>
      </c>
      <c r="E76" s="53">
        <v>0</v>
      </c>
      <c r="F76" s="53">
        <v>0</v>
      </c>
      <c r="G76" s="53">
        <v>0</v>
      </c>
      <c r="H76" s="53">
        <v>0</v>
      </c>
      <c r="I76" s="53">
        <v>0</v>
      </c>
      <c r="J76" s="53">
        <v>0</v>
      </c>
      <c r="K76" s="53">
        <v>0</v>
      </c>
      <c r="L76" s="51">
        <f>SUM(B76:K76)</f>
        <v>0</v>
      </c>
    </row>
    <row r="77" spans="1:11" ht="18" customHeight="1">
      <c r="A77" s="59" t="s">
        <v>80</v>
      </c>
      <c r="H77"/>
      <c r="I77"/>
      <c r="J77"/>
      <c r="K77"/>
    </row>
    <row r="78" spans="1:11" ht="18" customHeight="1">
      <c r="A78" s="54"/>
      <c r="I78"/>
      <c r="J78"/>
      <c r="K78"/>
    </row>
    <row r="79" spans="1:11" ht="18" customHeight="1">
      <c r="A79" s="52"/>
      <c r="I79"/>
      <c r="K79"/>
    </row>
    <row r="80" spans="10:11" ht="14.25">
      <c r="J80"/>
      <c r="K80"/>
    </row>
    <row r="81" ht="14.25">
      <c r="K81"/>
    </row>
    <row r="82" ht="14.25">
      <c r="K82"/>
    </row>
    <row r="83" ht="14.25">
      <c r="K83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30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2024-04-15T18:14:19Z</dcterms:modified>
  <cp:category/>
  <cp:version/>
  <cp:contentType/>
  <cp:contentStatus/>
</cp:coreProperties>
</file>