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'detalhamento'!$A$1:$L$76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<sst xmlns="http://schemas.openxmlformats.org/spreadsheetml/2006/main" count="87" uniqueCount="86">
  <si>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</si>
  <si>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</si>
  <si>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</si>
  <si>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</si>
  <si>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</si>
  <si>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</si>
  <si>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</si>
  <si>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</si>
  <si>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</si>
  <si>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</si>
  <si>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</si>
  <si>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</si>
  <si>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</si>
  <si>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</si>
  <si>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</si>
  <si>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</si>
  <si>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</si>
  <si>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</si>
  <si>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1.1.1. Em dinheiro</t>
  </si>
  <si>
    <t>1.1.2. Outros Meios de Pagamento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</si>
  <si>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</si>
  <si>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</si>
  <si>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</si>
  <si>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</si>
  <si>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</si>
  <si>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</si>
  <si>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</si>
  <si>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</si>
  <si>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</si>
  <si>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</si>
  <si>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</si>
  <si>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</si>
  <si>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</si>
  <si>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</si>
  <si>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</si>
  <si>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</si>
  <si>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</si>
  <si>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</si>
  <si>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</si>
  <si>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</si>
  <si>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</si>
  <si>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</si>
  <si>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</si>
  <si>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</si>
  <si>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</si>
  <si>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</si>
  <si>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</si>
  <si>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</si>
  <si>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</si>
  <si>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</si>
  <si>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</si>
  <si>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</si>
  <si>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</si>
  <si>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</si>
  <si>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</si>
  <si>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</si>
  <si>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</si>
  <si>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</si>
  <si>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</si>
  <si>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</si>
  <si>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</si>
  <si>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</si>
  <si>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</si>
  <si>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</si>
  <si>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</si>
  <si>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</si>
  <si>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</si>
  <si>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5.2.9. Ajuste de Cronograma (+)</t>
  </si>
  <si>
    <t>5.2.10. Ajuste de Cronograma (-)</t>
  </si>
  <si>
    <t>5.2.11. Desconto do Saldo Remanescente de Investimento em SMGO</t>
  </si>
  <si>
    <t>1.2. Créditos Eletrônicos (Bilhete Único) (1.2.1 + 1.2.2)</t>
  </si>
  <si>
    <t>1.2.2. Demais Créditos Eletrônicos</t>
  </si>
  <si>
    <t>2.1 Tarifa de Remuneração por Passageiro Transportado - Combustível</t>
  </si>
  <si>
    <t>4.6. Remuneração SMGO</t>
  </si>
  <si>
    <t>4.7.Remuneração Manutenção Validadores</t>
  </si>
  <si>
    <t>4.8. Remuneração Comunicação de dados por chip</t>
  </si>
  <si>
    <t>5.5. Auxílio ao Custeio das Pessoas Idosas (*)</t>
  </si>
  <si>
    <t>5.5.1. Ajuste - Redução do Uso de Recursos Municipais (-)</t>
  </si>
  <si>
    <t>5.5.2. Ajuste - Utilização de Recursos Federais (+)</t>
  </si>
  <si>
    <t>7.9. Nova Paineira</t>
  </si>
  <si>
    <t>Nota: (*) Portaria Interministerial MDR/MMFDH nº 9, de 26/08/22</t>
  </si>
  <si>
    <t>1.1. Pagantes sem Bilhete Único (1.1.1. + 1.1.2.)</t>
  </si>
  <si>
    <t>4. Remuneração Bruta do Operador (4.1 + 4.2 + 4.3 + 4.4 + 4.5 + 4.6 + 4.9)</t>
  </si>
  <si>
    <t>1.2.1. Idosos</t>
  </si>
  <si>
    <t>OPERAÇÃO 03/04/24 - VENCIMENTO 10/04/24</t>
  </si>
  <si>
    <t>4.9. Remuneração Veículos Elétricos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</si>
</sst>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  <numFmt numFmtId="170" formatCode="#,##0.0000_ ;[Red]\-#,##0.0000\ "/>
    <numFmt numFmtId="171" formatCode="_(&quot;R$ &quot;* #,##0.00_);_(&quot;R$ &quot;* \(#,##0.00\);_(&quot;R$ &quot;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8.25"/>
      <color indexed="18"/>
      <name val="Verdana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8.25"/>
      <color rgb="FF00008B"/>
      <name val="Verdana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6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left" vertical="center" indent="1"/>
    </xf>
    <xf numFmtId="165" fontId="33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1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1"/>
    </xf>
    <xf numFmtId="166" fontId="33" fillId="0" borderId="4" xfId="46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2"/>
    </xf>
    <xf numFmtId="0" fontId="33" fillId="0" borderId="4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4" fontId="33" fillId="35" borderId="4" xfId="53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2"/>
    </xf>
    <xf numFmtId="164" fontId="33" fillId="0" borderId="1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3"/>
    </xf>
    <xf numFmtId="168" fontId="33" fillId="35" borderId="4" xfId="46" applyNumberFormat="1" applyFont="1" applyFill="1" applyBorder="1" applyAlignment="1">
      <alignment vertical="center"/>
    </xf>
    <xf numFmtId="164" fontId="33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168" fontId="33" fillId="0" borderId="4" xfId="46" applyNumberFormat="1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left" vertical="center" indent="1"/>
    </xf>
    <xf numFmtId="164" fontId="33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0" fontId="44" fillId="0" borderId="0" xfId="0" applyFont="1" applyAlignment="1">
      <alignment/>
    </xf>
    <xf numFmtId="164" fontId="33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45" fillId="0" borderId="0" xfId="0" applyNumberFormat="1" applyFont="1" applyAlignment="1">
      <alignment/>
    </xf>
    <xf numFmtId="171" fontId="33" fillId="0" borderId="4" xfId="46" applyNumberFormat="1" applyFont="1" applyFill="1" applyBorder="1" applyAlignment="1">
      <alignment horizontal="center" vertical="center"/>
    </xf>
    <xf numFmtId="164" fontId="33" fillId="0" borderId="0" xfId="46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3" fillId="0" borderId="0" xfId="0" applyFont="1" applyAlignment="1">
      <alignment horizontal="left" vertical="center"/>
    </xf>
    <xf numFmtId="0" fontId="0" fillId="0" borderId="0" xfId="0" applyFill="1" applyAlignment="1">
      <alignment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3"/>
  <sheetViews>
    <sheetView showGridLines="0" tabSelected="1" zoomScale="70" zoomScaleNormal="70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61" t="s">
        <v>54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</row>
    <row r="2" spans="1:12" ht="21">
      <c r="A2" s="62" t="s">
        <v>84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63" t="s">
        <v>1</v>
      </c>
      <c r="B4" s="64" t="s">
        <v>2</v>
      </c>
      <c r="C4" s="65"/>
      <c r="D4" s="65"/>
      <c r="E4" s="65"/>
      <c r="F4" s="65"/>
      <c r="G4" s="65"/>
      <c r="H4" s="65"/>
      <c r="I4" s="65"/>
      <c r="J4" s="65"/>
      <c r="K4" s="65"/>
      <c r="L4" s="66" t="s">
        <v>3</v>
      </c>
    </row>
    <row r="5" spans="1:12" ht="30" customHeight="1">
      <c r="A5" s="63"/>
      <c r="B5" s="6" t="s">
        <v>4</v>
      </c>
      <c r="C5" s="6" t="s">
        <v>57</v>
      </c>
      <c r="D5" s="6" t="s">
        <v>5</v>
      </c>
      <c r="E5" s="7" t="s">
        <v>58</v>
      </c>
      <c r="F5" s="7" t="s">
        <v>59</v>
      </c>
      <c r="G5" s="7" t="s">
        <v>60</v>
      </c>
      <c r="H5" s="7" t="s">
        <v>61</v>
      </c>
      <c r="I5" s="6" t="s">
        <v>6</v>
      </c>
      <c r="J5" s="6" t="s">
        <v>62</v>
      </c>
      <c r="K5" s="6" t="s">
        <v>4</v>
      </c>
      <c r="L5" s="63"/>
    </row>
    <row r="6" spans="1:12" ht="18.75" customHeight="1">
      <c r="A6" s="63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63"/>
    </row>
    <row r="7" spans="1:13" ht="17.25" customHeight="1">
      <c r="A7" s="9" t="s">
        <v>17</v>
      </c>
      <c r="B7" s="10">
        <f>B8+B11</f>
        <v>90970</v>
      </c>
      <c r="C7" s="10">
        <f aca="true" t="shared" si="0" ref="C7:K7">C8+C11</f>
        <v>116120</v>
      </c>
      <c r="D7" s="10">
        <f t="shared" si="0"/>
        <v>348525</v>
      </c>
      <c r="E7" s="10">
        <f t="shared" si="0"/>
        <v>260571</v>
      </c>
      <c r="F7" s="10">
        <f t="shared" si="0"/>
        <v>290374</v>
      </c>
      <c r="G7" s="10">
        <f t="shared" si="0"/>
        <v>164116</v>
      </c>
      <c r="H7" s="10">
        <f t="shared" si="0"/>
        <v>115184</v>
      </c>
      <c r="I7" s="10">
        <f t="shared" si="0"/>
        <v>126485</v>
      </c>
      <c r="J7" s="10">
        <f t="shared" si="0"/>
        <v>132167</v>
      </c>
      <c r="K7" s="10">
        <f t="shared" si="0"/>
        <v>232869</v>
      </c>
      <c r="L7" s="10">
        <f aca="true" t="shared" si="1" ref="L7:L13">SUM(B7:K7)</f>
        <v>1877381</v>
      </c>
      <c r="M7" s="11"/>
    </row>
    <row r="8" spans="1:13" ht="17.25" customHeight="1">
      <c r="A8" s="12" t="s">
        <v>81</v>
      </c>
      <c r="B8" s="13">
        <f>B9+B10</f>
        <v>4850</v>
      </c>
      <c r="C8" s="13">
        <f aca="true" t="shared" si="2" ref="C8:K8">C9+C10</f>
        <v>5103</v>
      </c>
      <c r="D8" s="13">
        <f t="shared" si="2"/>
        <v>15946</v>
      </c>
      <c r="E8" s="13">
        <f t="shared" si="2"/>
        <v>10326</v>
      </c>
      <c r="F8" s="13">
        <f t="shared" si="2"/>
        <v>10193</v>
      </c>
      <c r="G8" s="13">
        <f t="shared" si="2"/>
        <v>8242</v>
      </c>
      <c r="H8" s="13">
        <f t="shared" si="2"/>
        <v>4741</v>
      </c>
      <c r="I8" s="13">
        <f t="shared" si="2"/>
        <v>4362</v>
      </c>
      <c r="J8" s="13">
        <f t="shared" si="2"/>
        <v>6465</v>
      </c>
      <c r="K8" s="13">
        <f t="shared" si="2"/>
        <v>9756</v>
      </c>
      <c r="L8" s="13">
        <f t="shared" si="1"/>
        <v>79984</v>
      </c>
      <c r="M8"/>
    </row>
    <row r="9" spans="1:13" ht="17.25" customHeight="1">
      <c r="A9" s="14" t="s">
        <v>18</v>
      </c>
      <c r="B9" s="15">
        <v>4849</v>
      </c>
      <c r="C9" s="15">
        <v>5103</v>
      </c>
      <c r="D9" s="15">
        <v>15946</v>
      </c>
      <c r="E9" s="15">
        <v>10326</v>
      </c>
      <c r="F9" s="15">
        <v>10193</v>
      </c>
      <c r="G9" s="15">
        <v>8242</v>
      </c>
      <c r="H9" s="15">
        <v>4607</v>
      </c>
      <c r="I9" s="15">
        <v>4362</v>
      </c>
      <c r="J9" s="15">
        <v>6465</v>
      </c>
      <c r="K9" s="15">
        <v>9756</v>
      </c>
      <c r="L9" s="13">
        <f t="shared" si="1"/>
        <v>79849</v>
      </c>
      <c r="M9"/>
    </row>
    <row r="10" spans="1:13" ht="17.25" customHeight="1">
      <c r="A10" s="14" t="s">
        <v>19</v>
      </c>
      <c r="B10" s="15">
        <v>1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134</v>
      </c>
      <c r="I10" s="15">
        <v>0</v>
      </c>
      <c r="J10" s="15">
        <v>0</v>
      </c>
      <c r="K10" s="15">
        <v>0</v>
      </c>
      <c r="L10" s="13">
        <f t="shared" si="1"/>
        <v>135</v>
      </c>
      <c r="M10"/>
    </row>
    <row r="11" spans="1:13" ht="17.25" customHeight="1">
      <c r="A11" s="12" t="s">
        <v>70</v>
      </c>
      <c r="B11" s="15">
        <v>86120</v>
      </c>
      <c r="C11" s="15">
        <v>111017</v>
      </c>
      <c r="D11" s="15">
        <v>332579</v>
      </c>
      <c r="E11" s="15">
        <v>250245</v>
      </c>
      <c r="F11" s="15">
        <v>280181</v>
      </c>
      <c r="G11" s="15">
        <v>155874</v>
      </c>
      <c r="H11" s="15">
        <v>110443</v>
      </c>
      <c r="I11" s="15">
        <v>122123</v>
      </c>
      <c r="J11" s="15">
        <v>125702</v>
      </c>
      <c r="K11" s="15">
        <v>223113</v>
      </c>
      <c r="L11" s="13">
        <f t="shared" si="1"/>
        <v>1797397</v>
      </c>
      <c r="M11" s="60"/>
    </row>
    <row r="12" spans="1:13" ht="17.25" customHeight="1">
      <c r="A12" s="14" t="s">
        <v>83</v>
      </c>
      <c r="B12" s="15">
        <v>10044</v>
      </c>
      <c r="C12" s="15">
        <v>8541</v>
      </c>
      <c r="D12" s="15">
        <v>29357</v>
      </c>
      <c r="E12" s="15">
        <v>25302</v>
      </c>
      <c r="F12" s="15">
        <v>25201</v>
      </c>
      <c r="G12" s="15">
        <v>14778</v>
      </c>
      <c r="H12" s="15">
        <v>10187</v>
      </c>
      <c r="I12" s="15">
        <v>7163</v>
      </c>
      <c r="J12" s="15">
        <v>8752</v>
      </c>
      <c r="K12" s="15">
        <v>14940</v>
      </c>
      <c r="L12" s="13">
        <f t="shared" si="1"/>
        <v>154265</v>
      </c>
      <c r="M12" s="60"/>
    </row>
    <row r="13" spans="1:13" ht="17.25" customHeight="1">
      <c r="A13" s="14" t="s">
        <v>71</v>
      </c>
      <c r="B13" s="15">
        <f>+B11-B12</f>
        <v>76076</v>
      </c>
      <c r="C13" s="15">
        <f aca="true" t="shared" si="3" ref="C13:K13">+C11-C12</f>
        <v>102476</v>
      </c>
      <c r="D13" s="15">
        <f t="shared" si="3"/>
        <v>303222</v>
      </c>
      <c r="E13" s="15">
        <f t="shared" si="3"/>
        <v>224943</v>
      </c>
      <c r="F13" s="15">
        <f t="shared" si="3"/>
        <v>254980</v>
      </c>
      <c r="G13" s="15">
        <f t="shared" si="3"/>
        <v>141096</v>
      </c>
      <c r="H13" s="15">
        <f t="shared" si="3"/>
        <v>100256</v>
      </c>
      <c r="I13" s="15">
        <f t="shared" si="3"/>
        <v>114960</v>
      </c>
      <c r="J13" s="15">
        <f t="shared" si="3"/>
        <v>116950</v>
      </c>
      <c r="K13" s="15">
        <f t="shared" si="3"/>
        <v>208173</v>
      </c>
      <c r="L13" s="13">
        <f t="shared" si="1"/>
        <v>1643132</v>
      </c>
      <c r="M13" s="54"/>
    </row>
    <row r="14" spans="1:12" ht="12" customHeight="1">
      <c r="A14" s="16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8"/>
    </row>
    <row r="15" spans="1:13" ht="17.25" customHeight="1">
      <c r="A15" s="19" t="s">
        <v>20</v>
      </c>
      <c r="B15" s="20">
        <v>7.3269</v>
      </c>
      <c r="C15" s="20">
        <v>4.1253</v>
      </c>
      <c r="D15" s="20">
        <v>4.9099</v>
      </c>
      <c r="E15" s="20">
        <v>4.9734</v>
      </c>
      <c r="F15" s="20">
        <v>4.3944</v>
      </c>
      <c r="G15" s="20">
        <v>4.8319</v>
      </c>
      <c r="H15" s="20">
        <v>5.3225</v>
      </c>
      <c r="I15" s="20">
        <v>4.4129</v>
      </c>
      <c r="J15" s="20">
        <v>4.7526</v>
      </c>
      <c r="K15" s="20">
        <v>3.881</v>
      </c>
      <c r="L15" s="18"/>
      <c r="M15"/>
    </row>
    <row r="16" spans="1:13" ht="17.25" customHeight="1">
      <c r="A16" s="19" t="s">
        <v>72</v>
      </c>
      <c r="B16" s="20">
        <v>0</v>
      </c>
      <c r="C16" s="20">
        <v>0</v>
      </c>
      <c r="D16" s="20"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18"/>
      <c r="M16" s="60"/>
    </row>
    <row r="17" spans="1:12" ht="12" customHeight="1">
      <c r="A17" s="16"/>
      <c r="B17" s="17">
        <v>0</v>
      </c>
      <c r="C17" s="17">
        <v>0</v>
      </c>
      <c r="D17" s="21">
        <v>0</v>
      </c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/>
      <c r="L17" s="18"/>
    </row>
    <row r="18" spans="1:12" ht="13.5" customHeight="1">
      <c r="A18" s="19" t="s">
        <v>21</v>
      </c>
      <c r="B18" s="22">
        <v>1.190048365832653</v>
      </c>
      <c r="C18" s="22">
        <v>1.128631193207026</v>
      </c>
      <c r="D18" s="22">
        <v>1.019114692650705</v>
      </c>
      <c r="E18" s="22">
        <v>1.090456318634797</v>
      </c>
      <c r="F18" s="22">
        <v>1.133603983406991</v>
      </c>
      <c r="G18" s="22">
        <v>1.096481711834052</v>
      </c>
      <c r="H18" s="22">
        <v>0.978315451005637</v>
      </c>
      <c r="I18" s="22">
        <v>1.118382833583746</v>
      </c>
      <c r="J18" s="22">
        <v>1.209160043861046</v>
      </c>
      <c r="K18" s="22">
        <v>1.060909376676257</v>
      </c>
      <c r="L18" s="18"/>
    </row>
    <row r="19" spans="1:12" ht="12" customHeight="1">
      <c r="A19" s="19"/>
      <c r="B19" s="18">
        <v>0</v>
      </c>
      <c r="C19" s="18">
        <v>0</v>
      </c>
      <c r="D19" s="18">
        <v>0</v>
      </c>
      <c r="E19" s="18">
        <v>0</v>
      </c>
      <c r="F19" s="13">
        <v>0</v>
      </c>
      <c r="G19" s="18">
        <v>0</v>
      </c>
      <c r="H19" s="18">
        <v>0</v>
      </c>
      <c r="I19" s="18">
        <v>0</v>
      </c>
      <c r="J19" s="18">
        <v>0</v>
      </c>
      <c r="K19" s="18"/>
      <c r="L19" s="23"/>
    </row>
    <row r="20" spans="1:13" ht="17.25" customHeight="1">
      <c r="A20" s="24" t="s">
        <v>82</v>
      </c>
      <c r="B20" s="25">
        <f>SUM(B21:B30)</f>
        <v>832923.1</v>
      </c>
      <c r="C20" s="25">
        <f aca="true" t="shared" si="4" ref="C20:K20">SUM(C21:C30)</f>
        <v>558641.21</v>
      </c>
      <c r="D20" s="25">
        <f t="shared" si="4"/>
        <v>1819793.7200000002</v>
      </c>
      <c r="E20" s="25">
        <f t="shared" si="4"/>
        <v>1457018.28</v>
      </c>
      <c r="F20" s="25">
        <f t="shared" si="4"/>
        <v>1509891.2400000002</v>
      </c>
      <c r="G20" s="25">
        <f t="shared" si="4"/>
        <v>904376.0299999999</v>
      </c>
      <c r="H20" s="25">
        <f t="shared" si="4"/>
        <v>645874.8900000001</v>
      </c>
      <c r="I20" s="25">
        <f t="shared" si="4"/>
        <v>641874.4600000001</v>
      </c>
      <c r="J20" s="25">
        <f t="shared" si="4"/>
        <v>787161.9299999999</v>
      </c>
      <c r="K20" s="25">
        <f t="shared" si="4"/>
        <v>991679.4799999999</v>
      </c>
      <c r="L20" s="25">
        <f>SUM(B20:K20)</f>
        <v>10149234.340000002</v>
      </c>
      <c r="M20"/>
    </row>
    <row r="21" spans="1:13" ht="17.25" customHeight="1">
      <c r="A21" s="26" t="s">
        <v>22</v>
      </c>
      <c r="B21" s="56">
        <f>ROUND((B15+B16)*B7,2)</f>
        <v>666528.09</v>
      </c>
      <c r="C21" s="56">
        <f aca="true" t="shared" si="5" ref="C21:K21">ROUND((C15+C16)*C7,2)</f>
        <v>479029.84</v>
      </c>
      <c r="D21" s="56">
        <f t="shared" si="5"/>
        <v>1711222.9</v>
      </c>
      <c r="E21" s="56">
        <f t="shared" si="5"/>
        <v>1295923.81</v>
      </c>
      <c r="F21" s="56">
        <f t="shared" si="5"/>
        <v>1276019.51</v>
      </c>
      <c r="G21" s="56">
        <f t="shared" si="5"/>
        <v>792992.1</v>
      </c>
      <c r="H21" s="56">
        <f t="shared" si="5"/>
        <v>613066.84</v>
      </c>
      <c r="I21" s="56">
        <f t="shared" si="5"/>
        <v>558165.66</v>
      </c>
      <c r="J21" s="56">
        <f t="shared" si="5"/>
        <v>628136.88</v>
      </c>
      <c r="K21" s="56">
        <f t="shared" si="5"/>
        <v>903764.59</v>
      </c>
      <c r="L21" s="33">
        <f aca="true" t="shared" si="6" ref="L21:L29">SUM(B21:K21)</f>
        <v>8924850.22</v>
      </c>
      <c r="M21"/>
    </row>
    <row r="22" spans="1:13" ht="17.25" customHeight="1">
      <c r="A22" s="27" t="s">
        <v>23</v>
      </c>
      <c r="B22" s="33">
        <f aca="true" t="shared" si="7" ref="B22:K22">IF(B18&lt;&gt;0,ROUND((B18-1)*B21,2),0)</f>
        <v>126672.57</v>
      </c>
      <c r="C22" s="33">
        <f t="shared" si="7"/>
        <v>61618.18</v>
      </c>
      <c r="D22" s="33">
        <f t="shared" si="7"/>
        <v>32709.5</v>
      </c>
      <c r="E22" s="33">
        <f t="shared" si="7"/>
        <v>117224.5</v>
      </c>
      <c r="F22" s="33">
        <f t="shared" si="7"/>
        <v>170481.29</v>
      </c>
      <c r="G22" s="33">
        <f t="shared" si="7"/>
        <v>76509.24</v>
      </c>
      <c r="H22" s="33">
        <f t="shared" si="7"/>
        <v>-13294.08</v>
      </c>
      <c r="I22" s="33">
        <f t="shared" si="7"/>
        <v>66077.23</v>
      </c>
      <c r="J22" s="33">
        <f t="shared" si="7"/>
        <v>131381.14</v>
      </c>
      <c r="K22" s="33">
        <f t="shared" si="7"/>
        <v>55047.74</v>
      </c>
      <c r="L22" s="33">
        <f t="shared" si="6"/>
        <v>824427.31</v>
      </c>
      <c r="M22"/>
    </row>
    <row r="23" spans="1:13" ht="17.25" customHeight="1">
      <c r="A23" s="27" t="s">
        <v>24</v>
      </c>
      <c r="B23" s="33">
        <v>1366.63</v>
      </c>
      <c r="C23" s="33">
        <v>15351.77</v>
      </c>
      <c r="D23" s="33">
        <v>69533.3</v>
      </c>
      <c r="E23" s="33">
        <v>38118.95</v>
      </c>
      <c r="F23" s="33">
        <v>57515.12</v>
      </c>
      <c r="G23" s="33">
        <v>33597.17</v>
      </c>
      <c r="H23" s="33">
        <v>23729.1</v>
      </c>
      <c r="I23" s="33">
        <v>14860.77</v>
      </c>
      <c r="J23" s="33">
        <v>22843.6</v>
      </c>
      <c r="K23" s="33">
        <v>27714.97</v>
      </c>
      <c r="L23" s="33">
        <f t="shared" si="6"/>
        <v>304631.38</v>
      </c>
      <c r="M23"/>
    </row>
    <row r="24" spans="1:13" ht="17.25" customHeight="1">
      <c r="A24" s="27" t="s">
        <v>25</v>
      </c>
      <c r="B24" s="33">
        <v>1829.05</v>
      </c>
      <c r="C24" s="29">
        <v>1829.05</v>
      </c>
      <c r="D24" s="29">
        <v>3658.1</v>
      </c>
      <c r="E24" s="29">
        <v>3658.1</v>
      </c>
      <c r="F24" s="33">
        <v>3658.1</v>
      </c>
      <c r="G24" s="29">
        <v>0</v>
      </c>
      <c r="H24" s="33">
        <v>1829.05</v>
      </c>
      <c r="I24" s="29">
        <v>1829.05</v>
      </c>
      <c r="J24" s="29">
        <v>3658.1</v>
      </c>
      <c r="K24" s="29">
        <v>3658.1</v>
      </c>
      <c r="L24" s="33">
        <f t="shared" si="6"/>
        <v>25606.699999999997</v>
      </c>
      <c r="M24"/>
    </row>
    <row r="25" spans="1:13" ht="17.25" customHeight="1">
      <c r="A25" s="27" t="s">
        <v>26</v>
      </c>
      <c r="B25" s="33">
        <v>0</v>
      </c>
      <c r="C25" s="33">
        <v>0</v>
      </c>
      <c r="D25" s="33">
        <v>0</v>
      </c>
      <c r="E25" s="33">
        <v>0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33">
        <f t="shared" si="6"/>
        <v>0</v>
      </c>
      <c r="M25"/>
    </row>
    <row r="26" spans="1:13" ht="17.25" customHeight="1">
      <c r="A26" s="27" t="s">
        <v>73</v>
      </c>
      <c r="B26" s="33">
        <v>664.04</v>
      </c>
      <c r="C26" s="33">
        <v>444.57</v>
      </c>
      <c r="D26" s="33">
        <v>1449.08</v>
      </c>
      <c r="E26" s="33">
        <v>1159.26</v>
      </c>
      <c r="F26" s="33">
        <v>1201.47</v>
      </c>
      <c r="G26" s="33">
        <v>720.32</v>
      </c>
      <c r="H26" s="33">
        <v>514.91</v>
      </c>
      <c r="I26" s="33">
        <v>512.1</v>
      </c>
      <c r="J26" s="33">
        <v>627.46</v>
      </c>
      <c r="K26" s="33">
        <v>790.66</v>
      </c>
      <c r="L26" s="33">
        <f t="shared" si="6"/>
        <v>8083.87</v>
      </c>
      <c r="M26" s="60"/>
    </row>
    <row r="27" spans="1:13" ht="17.25" customHeight="1">
      <c r="A27" s="27" t="s">
        <v>74</v>
      </c>
      <c r="B27" s="33">
        <v>338.08</v>
      </c>
      <c r="C27" s="33">
        <v>255.45</v>
      </c>
      <c r="D27" s="33">
        <v>832.55</v>
      </c>
      <c r="E27" s="33">
        <v>636.7</v>
      </c>
      <c r="F27" s="33">
        <v>694.48</v>
      </c>
      <c r="G27" s="33">
        <v>388.35</v>
      </c>
      <c r="H27" s="33">
        <v>284.56</v>
      </c>
      <c r="I27" s="33">
        <v>292.99</v>
      </c>
      <c r="J27" s="33">
        <v>353.13</v>
      </c>
      <c r="K27" s="33">
        <v>483.98</v>
      </c>
      <c r="L27" s="33">
        <f t="shared" si="6"/>
        <v>4560.27</v>
      </c>
      <c r="M27" s="60"/>
    </row>
    <row r="28" spans="1:13" ht="17.25" customHeight="1">
      <c r="A28" s="27" t="s">
        <v>75</v>
      </c>
      <c r="B28" s="33">
        <v>151.77</v>
      </c>
      <c r="C28" s="33">
        <v>112.35</v>
      </c>
      <c r="D28" s="33">
        <v>388.29</v>
      </c>
      <c r="E28" s="33">
        <v>296.96</v>
      </c>
      <c r="F28" s="33">
        <v>321.27</v>
      </c>
      <c r="G28" s="33">
        <v>168.85</v>
      </c>
      <c r="H28" s="33">
        <v>132.71</v>
      </c>
      <c r="I28" s="33">
        <v>136.66</v>
      </c>
      <c r="J28" s="33">
        <v>161.62</v>
      </c>
      <c r="K28" s="33">
        <v>219.44</v>
      </c>
      <c r="L28" s="33">
        <f t="shared" si="6"/>
        <v>2089.92</v>
      </c>
      <c r="M28" s="60"/>
    </row>
    <row r="29" spans="1:13" ht="17.25" customHeight="1">
      <c r="A29" s="27" t="s">
        <v>85</v>
      </c>
      <c r="B29" s="33">
        <v>35372.87</v>
      </c>
      <c r="C29" s="33"/>
      <c r="D29" s="33"/>
      <c r="E29" s="33"/>
      <c r="F29" s="33"/>
      <c r="G29" s="33"/>
      <c r="H29" s="33">
        <v>19611.8</v>
      </c>
      <c r="I29" s="33">
        <v>0</v>
      </c>
      <c r="J29" s="33">
        <v>0</v>
      </c>
      <c r="K29" s="33">
        <v>0</v>
      </c>
      <c r="L29" s="33">
        <f t="shared" si="6"/>
        <v>54984.67</v>
      </c>
      <c r="M29" s="60"/>
    </row>
    <row r="30" spans="1:12" ht="12" customHeight="1">
      <c r="A30" s="31"/>
      <c r="B30" s="32">
        <v>0</v>
      </c>
      <c r="C30" s="32">
        <v>0</v>
      </c>
      <c r="D30" s="32">
        <v>0</v>
      </c>
      <c r="E30" s="32">
        <v>0</v>
      </c>
      <c r="F30" s="32">
        <v>0</v>
      </c>
      <c r="G30" s="32">
        <v>0</v>
      </c>
      <c r="H30" s="32">
        <v>0</v>
      </c>
      <c r="I30" s="32">
        <v>0</v>
      </c>
      <c r="J30" s="32">
        <v>0</v>
      </c>
      <c r="K30" s="32"/>
      <c r="L30" s="32"/>
    </row>
    <row r="31" spans="1:12" ht="12" customHeight="1">
      <c r="A31" s="27"/>
      <c r="B31" s="18">
        <v>0</v>
      </c>
      <c r="C31" s="18">
        <v>0</v>
      </c>
      <c r="D31" s="18">
        <v>0</v>
      </c>
      <c r="E31" s="18">
        <v>0</v>
      </c>
      <c r="F31" s="18">
        <v>0</v>
      </c>
      <c r="G31" s="18">
        <v>0</v>
      </c>
      <c r="H31" s="18">
        <v>0</v>
      </c>
      <c r="I31" s="18">
        <v>0</v>
      </c>
      <c r="J31" s="18">
        <v>0</v>
      </c>
      <c r="K31" s="18"/>
      <c r="L31" s="18"/>
    </row>
    <row r="32" spans="1:13" ht="18.75" customHeight="1">
      <c r="A32" s="19" t="s">
        <v>27</v>
      </c>
      <c r="B32" s="33">
        <f aca="true" t="shared" si="8" ref="B32:K32">+B33+B38+B51</f>
        <v>-129049.19</v>
      </c>
      <c r="C32" s="33">
        <f t="shared" si="8"/>
        <v>-22453.2</v>
      </c>
      <c r="D32" s="33">
        <f t="shared" si="8"/>
        <v>-70162.4</v>
      </c>
      <c r="E32" s="33">
        <f t="shared" si="8"/>
        <v>-51394.7899999999</v>
      </c>
      <c r="F32" s="33">
        <f t="shared" si="8"/>
        <v>-44849.2</v>
      </c>
      <c r="G32" s="33">
        <f t="shared" si="8"/>
        <v>-36264.8</v>
      </c>
      <c r="H32" s="33">
        <f t="shared" si="8"/>
        <v>-20270.8</v>
      </c>
      <c r="I32" s="33">
        <f t="shared" si="8"/>
        <v>-27564.59</v>
      </c>
      <c r="J32" s="33">
        <f t="shared" si="8"/>
        <v>-28446</v>
      </c>
      <c r="K32" s="33">
        <f t="shared" si="8"/>
        <v>-42926.4</v>
      </c>
      <c r="L32" s="33">
        <f aca="true" t="shared" si="9" ref="L32:L39">SUM(B32:K32)</f>
        <v>-473381.36999999994</v>
      </c>
      <c r="M32"/>
    </row>
    <row r="33" spans="1:13" ht="18.75" customHeight="1">
      <c r="A33" s="27" t="s">
        <v>28</v>
      </c>
      <c r="B33" s="33">
        <f>B34+B35+B36+B37</f>
        <v>-21335.6</v>
      </c>
      <c r="C33" s="33">
        <f aca="true" t="shared" si="10" ref="C33:K33">C34+C35+C36+C37</f>
        <v>-22453.2</v>
      </c>
      <c r="D33" s="33">
        <f t="shared" si="10"/>
        <v>-70162.4</v>
      </c>
      <c r="E33" s="33">
        <f t="shared" si="10"/>
        <v>-45434.4</v>
      </c>
      <c r="F33" s="33">
        <f t="shared" si="10"/>
        <v>-44849.2</v>
      </c>
      <c r="G33" s="33">
        <f t="shared" si="10"/>
        <v>-36264.8</v>
      </c>
      <c r="H33" s="33">
        <f t="shared" si="10"/>
        <v>-20270.8</v>
      </c>
      <c r="I33" s="33">
        <f t="shared" si="10"/>
        <v>-27564.59</v>
      </c>
      <c r="J33" s="33">
        <f t="shared" si="10"/>
        <v>-28446</v>
      </c>
      <c r="K33" s="33">
        <f t="shared" si="10"/>
        <v>-42926.4</v>
      </c>
      <c r="L33" s="33">
        <f t="shared" si="9"/>
        <v>-359707.39</v>
      </c>
      <c r="M33"/>
    </row>
    <row r="34" spans="1:13" s="36" customFormat="1" ht="18.75" customHeight="1">
      <c r="A34" s="34" t="s">
        <v>52</v>
      </c>
      <c r="B34" s="33">
        <f aca="true" t="shared" si="11" ref="B34:K34">-ROUND((B9)*$E$3,2)</f>
        <v>-21335.6</v>
      </c>
      <c r="C34" s="33">
        <f t="shared" si="11"/>
        <v>-22453.2</v>
      </c>
      <c r="D34" s="33">
        <f t="shared" si="11"/>
        <v>-70162.4</v>
      </c>
      <c r="E34" s="33">
        <f t="shared" si="11"/>
        <v>-45434.4</v>
      </c>
      <c r="F34" s="33">
        <f t="shared" si="11"/>
        <v>-44849.2</v>
      </c>
      <c r="G34" s="33">
        <f t="shared" si="11"/>
        <v>-36264.8</v>
      </c>
      <c r="H34" s="33">
        <f t="shared" si="11"/>
        <v>-20270.8</v>
      </c>
      <c r="I34" s="33">
        <f t="shared" si="11"/>
        <v>-19192.8</v>
      </c>
      <c r="J34" s="33">
        <f t="shared" si="11"/>
        <v>-28446</v>
      </c>
      <c r="K34" s="33">
        <f t="shared" si="11"/>
        <v>-42926.4</v>
      </c>
      <c r="L34" s="33">
        <f t="shared" si="9"/>
        <v>-351335.6</v>
      </c>
      <c r="M34" s="35"/>
    </row>
    <row r="35" spans="1:13" ht="18.75" customHeight="1">
      <c r="A35" s="37" t="s">
        <v>29</v>
      </c>
      <c r="B35" s="28">
        <v>0</v>
      </c>
      <c r="C35" s="28">
        <v>0</v>
      </c>
      <c r="D35" s="28">
        <v>0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 s="28">
        <f t="shared" si="9"/>
        <v>0</v>
      </c>
      <c r="M35"/>
    </row>
    <row r="36" spans="1:13" ht="18.75" customHeight="1">
      <c r="A36" s="37" t="s">
        <v>30</v>
      </c>
      <c r="B36" s="28">
        <v>0</v>
      </c>
      <c r="C36" s="28">
        <v>0</v>
      </c>
      <c r="D36" s="28">
        <v>0</v>
      </c>
      <c r="E36" s="17">
        <v>0</v>
      </c>
      <c r="F36" s="17">
        <v>0</v>
      </c>
      <c r="G36" s="17">
        <v>0</v>
      </c>
      <c r="H36" s="17">
        <v>0</v>
      </c>
      <c r="I36" s="33">
        <v>0</v>
      </c>
      <c r="J36" s="17">
        <v>0</v>
      </c>
      <c r="K36" s="17">
        <v>0</v>
      </c>
      <c r="L36" s="33">
        <f t="shared" si="9"/>
        <v>0</v>
      </c>
      <c r="M36"/>
    </row>
    <row r="37" spans="1:13" ht="18.75" customHeight="1">
      <c r="A37" s="37" t="s">
        <v>31</v>
      </c>
      <c r="B37" s="28">
        <v>0</v>
      </c>
      <c r="C37" s="28">
        <v>0</v>
      </c>
      <c r="D37" s="28">
        <v>0</v>
      </c>
      <c r="E37" s="17">
        <v>0</v>
      </c>
      <c r="F37" s="17">
        <v>0</v>
      </c>
      <c r="G37" s="17">
        <v>0</v>
      </c>
      <c r="H37" s="17">
        <v>0</v>
      </c>
      <c r="I37" s="33">
        <v>-8371.79</v>
      </c>
      <c r="J37" s="17">
        <v>0</v>
      </c>
      <c r="K37" s="17">
        <v>0</v>
      </c>
      <c r="L37" s="33">
        <f t="shared" si="9"/>
        <v>-8371.79</v>
      </c>
      <c r="M37"/>
    </row>
    <row r="38" spans="1:13" s="36" customFormat="1" ht="18.75" customHeight="1">
      <c r="A38" s="27" t="s">
        <v>32</v>
      </c>
      <c r="B38" s="38">
        <f>SUM(B39:B50)</f>
        <v>-107713.59</v>
      </c>
      <c r="C38" s="38">
        <f aca="true" t="shared" si="12" ref="C38:K38">SUM(C39:C50)</f>
        <v>0</v>
      </c>
      <c r="D38" s="38">
        <f t="shared" si="12"/>
        <v>0</v>
      </c>
      <c r="E38" s="38">
        <f t="shared" si="12"/>
        <v>-5960.389999999898</v>
      </c>
      <c r="F38" s="38">
        <f t="shared" si="12"/>
        <v>0</v>
      </c>
      <c r="G38" s="38">
        <f t="shared" si="12"/>
        <v>0</v>
      </c>
      <c r="H38" s="38">
        <f t="shared" si="12"/>
        <v>0</v>
      </c>
      <c r="I38" s="38">
        <f t="shared" si="12"/>
        <v>0</v>
      </c>
      <c r="J38" s="38">
        <f t="shared" si="12"/>
        <v>0</v>
      </c>
      <c r="K38" s="38">
        <f t="shared" si="12"/>
        <v>0</v>
      </c>
      <c r="L38" s="33">
        <f t="shared" si="9"/>
        <v>-113673.9799999999</v>
      </c>
      <c r="M38"/>
    </row>
    <row r="39" spans="1:13" ht="18.75" customHeight="1">
      <c r="A39" s="37" t="s">
        <v>33</v>
      </c>
      <c r="B39" s="38">
        <v>-81580.70999999999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3">
        <f t="shared" si="9"/>
        <v>-81580.70999999999</v>
      </c>
      <c r="M39"/>
    </row>
    <row r="40" spans="1:13" ht="18.75" customHeight="1">
      <c r="A40" s="37" t="s">
        <v>34</v>
      </c>
      <c r="B40" s="33">
        <v>-26132.88</v>
      </c>
      <c r="C40" s="17">
        <v>0</v>
      </c>
      <c r="D40" s="17">
        <v>0</v>
      </c>
      <c r="E40" s="33">
        <v>-5960.39</v>
      </c>
      <c r="F40" s="28">
        <v>0</v>
      </c>
      <c r="G40" s="28">
        <v>0</v>
      </c>
      <c r="H40" s="33">
        <v>0</v>
      </c>
      <c r="I40" s="17">
        <v>0</v>
      </c>
      <c r="J40" s="28">
        <v>0</v>
      </c>
      <c r="K40" s="17">
        <v>0</v>
      </c>
      <c r="L40" s="33">
        <f>SUM(B40:K40)</f>
        <v>-32093.27</v>
      </c>
      <c r="M40"/>
    </row>
    <row r="41" spans="1:13" ht="18.75" customHeight="1">
      <c r="A41" s="37" t="s">
        <v>35</v>
      </c>
      <c r="B41" s="33">
        <v>0</v>
      </c>
      <c r="C41" s="17">
        <v>0</v>
      </c>
      <c r="D41" s="17">
        <v>0</v>
      </c>
      <c r="E41" s="17">
        <v>0</v>
      </c>
      <c r="F41" s="28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3">
        <f>SUM(B41:K41)</f>
        <v>0</v>
      </c>
      <c r="M41"/>
    </row>
    <row r="42" spans="1:13" ht="18.75" customHeight="1">
      <c r="A42" s="37" t="s">
        <v>36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30">
        <f aca="true" t="shared" si="13" ref="L42:L49">SUM(B42:K42)</f>
        <v>0</v>
      </c>
      <c r="M42"/>
    </row>
    <row r="43" spans="1:13" ht="18.75" customHeight="1">
      <c r="A43" s="37" t="s">
        <v>37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30">
        <f t="shared" si="13"/>
        <v>0</v>
      </c>
      <c r="M43"/>
    </row>
    <row r="44" spans="1:13" ht="18.75" customHeight="1">
      <c r="A44" s="37" t="s">
        <v>38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0">
        <f t="shared" si="13"/>
        <v>0</v>
      </c>
      <c r="M44"/>
    </row>
    <row r="45" spans="1:13" ht="18.75" customHeight="1">
      <c r="A45" s="37" t="s">
        <v>39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30">
        <f t="shared" si="13"/>
        <v>0</v>
      </c>
      <c r="M45"/>
    </row>
    <row r="46" spans="1:13" ht="18.75" customHeight="1">
      <c r="A46" s="37" t="s">
        <v>40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30">
        <f t="shared" si="13"/>
        <v>0</v>
      </c>
      <c r="M46"/>
    </row>
    <row r="47" spans="1:12" ht="18.75" customHeight="1">
      <c r="A47" s="37" t="s">
        <v>67</v>
      </c>
      <c r="B47" s="17">
        <v>0</v>
      </c>
      <c r="C47" s="17">
        <v>0</v>
      </c>
      <c r="D47" s="17">
        <v>0</v>
      </c>
      <c r="E47" s="17">
        <v>1179000</v>
      </c>
      <c r="F47" s="17">
        <v>1230000</v>
      </c>
      <c r="G47" s="17">
        <v>0</v>
      </c>
      <c r="H47" s="17">
        <v>0</v>
      </c>
      <c r="I47" s="17">
        <v>535500</v>
      </c>
      <c r="J47" s="17">
        <v>0</v>
      </c>
      <c r="K47" s="17">
        <v>0</v>
      </c>
      <c r="L47" s="17">
        <f>SUM(B47:K47)</f>
        <v>2944500</v>
      </c>
    </row>
    <row r="48" spans="1:12" ht="18.75" customHeight="1">
      <c r="A48" s="37" t="s">
        <v>68</v>
      </c>
      <c r="B48" s="17">
        <v>0</v>
      </c>
      <c r="C48" s="17">
        <v>0</v>
      </c>
      <c r="D48" s="17">
        <v>0</v>
      </c>
      <c r="E48" s="17">
        <v>-1179000</v>
      </c>
      <c r="F48" s="17">
        <v>-1230000</v>
      </c>
      <c r="G48" s="17">
        <v>0</v>
      </c>
      <c r="H48" s="17">
        <v>0</v>
      </c>
      <c r="I48" s="17">
        <v>-535500</v>
      </c>
      <c r="J48" s="17">
        <v>0</v>
      </c>
      <c r="K48" s="17">
        <v>0</v>
      </c>
      <c r="L48" s="17">
        <f>SUM(B48:K48)</f>
        <v>-2944500</v>
      </c>
    </row>
    <row r="49" spans="1:12" ht="18.75" customHeight="1">
      <c r="A49" s="37" t="s">
        <v>69</v>
      </c>
      <c r="B49" s="17">
        <v>0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17">
        <v>0</v>
      </c>
      <c r="L49" s="30">
        <f t="shared" si="13"/>
        <v>0</v>
      </c>
    </row>
    <row r="50" spans="1:13" ht="12" customHeight="1">
      <c r="A50" s="14"/>
      <c r="B50" s="17">
        <v>0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17">
        <v>0</v>
      </c>
      <c r="L50" s="18"/>
      <c r="M50" s="39"/>
    </row>
    <row r="51" spans="1:13" ht="18.75" customHeight="1">
      <c r="A51" s="27" t="s">
        <v>41</v>
      </c>
      <c r="B51" s="17">
        <v>0</v>
      </c>
      <c r="C51" s="17">
        <v>0</v>
      </c>
      <c r="D51" s="17">
        <v>0</v>
      </c>
      <c r="E51" s="17">
        <v>0</v>
      </c>
      <c r="F51" s="17">
        <v>0</v>
      </c>
      <c r="G51" s="17">
        <v>0</v>
      </c>
      <c r="H51" s="17">
        <v>0</v>
      </c>
      <c r="I51" s="17">
        <v>0</v>
      </c>
      <c r="J51" s="17">
        <v>0</v>
      </c>
      <c r="K51" s="17">
        <v>0</v>
      </c>
      <c r="L51" s="33">
        <f aca="true" t="shared" si="14" ref="L51:L56">SUM(B51:K51)</f>
        <v>0</v>
      </c>
      <c r="M51"/>
    </row>
    <row r="52" spans="1:13" ht="18.75" customHeight="1">
      <c r="A52" s="27" t="s">
        <v>76</v>
      </c>
      <c r="B52" s="17">
        <f>+B53+B54</f>
        <v>0</v>
      </c>
      <c r="C52" s="17">
        <f aca="true" t="shared" si="15" ref="C52:K52">+C53+C54</f>
        <v>0</v>
      </c>
      <c r="D52" s="17">
        <f t="shared" si="15"/>
        <v>0</v>
      </c>
      <c r="E52" s="17">
        <f t="shared" si="15"/>
        <v>0</v>
      </c>
      <c r="F52" s="17">
        <f t="shared" si="15"/>
        <v>0</v>
      </c>
      <c r="G52" s="17">
        <f t="shared" si="15"/>
        <v>0</v>
      </c>
      <c r="H52" s="17">
        <f t="shared" si="15"/>
        <v>0</v>
      </c>
      <c r="I52" s="17">
        <f t="shared" si="15"/>
        <v>0</v>
      </c>
      <c r="J52" s="17">
        <f t="shared" si="15"/>
        <v>0</v>
      </c>
      <c r="K52" s="17">
        <f t="shared" si="15"/>
        <v>0</v>
      </c>
      <c r="L52" s="33">
        <f t="shared" si="14"/>
        <v>0</v>
      </c>
      <c r="M52" s="57"/>
    </row>
    <row r="53" spans="1:13" ht="18.75" customHeight="1">
      <c r="A53" s="37" t="s">
        <v>77</v>
      </c>
      <c r="B53" s="33">
        <v>0</v>
      </c>
      <c r="C53" s="33">
        <v>0</v>
      </c>
      <c r="D53" s="33">
        <v>0</v>
      </c>
      <c r="E53" s="33">
        <v>0</v>
      </c>
      <c r="F53" s="33">
        <v>0</v>
      </c>
      <c r="G53" s="33">
        <v>0</v>
      </c>
      <c r="H53" s="33">
        <v>0</v>
      </c>
      <c r="I53" s="33">
        <v>0</v>
      </c>
      <c r="J53" s="33">
        <v>0</v>
      </c>
      <c r="K53" s="33">
        <v>0</v>
      </c>
      <c r="L53" s="33">
        <f t="shared" si="14"/>
        <v>0</v>
      </c>
      <c r="M53" s="57"/>
    </row>
    <row r="54" spans="1:13" ht="18.75" customHeight="1">
      <c r="A54" s="37" t="s">
        <v>78</v>
      </c>
      <c r="B54" s="33">
        <v>0</v>
      </c>
      <c r="C54" s="33">
        <v>0</v>
      </c>
      <c r="D54" s="33">
        <v>0</v>
      </c>
      <c r="E54" s="33">
        <v>0</v>
      </c>
      <c r="F54" s="33">
        <v>0</v>
      </c>
      <c r="G54" s="33">
        <v>0</v>
      </c>
      <c r="H54" s="33">
        <v>0</v>
      </c>
      <c r="I54" s="33">
        <v>0</v>
      </c>
      <c r="J54" s="33">
        <v>0</v>
      </c>
      <c r="K54" s="33">
        <v>0</v>
      </c>
      <c r="L54" s="33">
        <f t="shared" si="14"/>
        <v>0</v>
      </c>
      <c r="M54" s="60"/>
    </row>
    <row r="55" spans="1:13" ht="12" customHeight="1">
      <c r="A55" s="27"/>
      <c r="B55" s="23">
        <v>0</v>
      </c>
      <c r="C55" s="23">
        <v>0</v>
      </c>
      <c r="D55" s="23">
        <v>0</v>
      </c>
      <c r="E55" s="23">
        <v>0</v>
      </c>
      <c r="F55" s="23">
        <v>0</v>
      </c>
      <c r="G55" s="23">
        <v>0</v>
      </c>
      <c r="H55" s="23">
        <v>0</v>
      </c>
      <c r="I55" s="23">
        <v>0</v>
      </c>
      <c r="J55" s="23">
        <v>0</v>
      </c>
      <c r="K55" s="23">
        <v>0</v>
      </c>
      <c r="L55" s="30">
        <f t="shared" si="14"/>
        <v>0</v>
      </c>
      <c r="M55" s="40"/>
    </row>
    <row r="56" spans="1:13" ht="18.75" customHeight="1">
      <c r="A56" s="19" t="s">
        <v>42</v>
      </c>
      <c r="B56" s="41">
        <f aca="true" t="shared" si="16" ref="B56:K56">IF(B20+B32+B45+B57&lt;0,0,B20+B32+B57)</f>
        <v>703873.9099999999</v>
      </c>
      <c r="C56" s="41">
        <f t="shared" si="16"/>
        <v>536188.01</v>
      </c>
      <c r="D56" s="41">
        <f t="shared" si="16"/>
        <v>1749631.3200000003</v>
      </c>
      <c r="E56" s="41">
        <f t="shared" si="16"/>
        <v>1405623.4900000002</v>
      </c>
      <c r="F56" s="41">
        <f t="shared" si="16"/>
        <v>1465042.0400000003</v>
      </c>
      <c r="G56" s="41">
        <f t="shared" si="16"/>
        <v>868111.2299999999</v>
      </c>
      <c r="H56" s="41">
        <f t="shared" si="16"/>
        <v>625604.0900000001</v>
      </c>
      <c r="I56" s="41">
        <f t="shared" si="16"/>
        <v>614309.8700000001</v>
      </c>
      <c r="J56" s="41">
        <f t="shared" si="16"/>
        <v>758715.9299999999</v>
      </c>
      <c r="K56" s="41">
        <f t="shared" si="16"/>
        <v>948753.0799999998</v>
      </c>
      <c r="L56" s="42">
        <f t="shared" si="14"/>
        <v>9675852.97</v>
      </c>
      <c r="M56" s="55"/>
    </row>
    <row r="57" spans="1:13" ht="18.75" customHeight="1">
      <c r="A57" s="27" t="s">
        <v>43</v>
      </c>
      <c r="B57" s="18">
        <v>0</v>
      </c>
      <c r="C57" s="18">
        <v>0</v>
      </c>
      <c r="D57" s="18">
        <v>0</v>
      </c>
      <c r="E57" s="18">
        <v>0</v>
      </c>
      <c r="F57" s="18">
        <v>0</v>
      </c>
      <c r="G57" s="18">
        <v>0</v>
      </c>
      <c r="H57" s="18">
        <v>0</v>
      </c>
      <c r="I57" s="18">
        <v>0</v>
      </c>
      <c r="J57" s="18">
        <v>0</v>
      </c>
      <c r="K57" s="18">
        <v>0</v>
      </c>
      <c r="L57" s="17">
        <f>SUM(C57:K57)</f>
        <v>0</v>
      </c>
      <c r="M57"/>
    </row>
    <row r="58" spans="1:13" ht="18.75" customHeight="1">
      <c r="A58" s="27" t="s">
        <v>44</v>
      </c>
      <c r="B58" s="33">
        <f aca="true" t="shared" si="17" ref="B58:K58">IF(B20+B32+B45+B57&gt;0,0,B20+B32+B57)</f>
        <v>0</v>
      </c>
      <c r="C58" s="33">
        <f t="shared" si="17"/>
        <v>0</v>
      </c>
      <c r="D58" s="33">
        <f t="shared" si="17"/>
        <v>0</v>
      </c>
      <c r="E58" s="33">
        <f t="shared" si="17"/>
        <v>0</v>
      </c>
      <c r="F58" s="33">
        <f t="shared" si="17"/>
        <v>0</v>
      </c>
      <c r="G58" s="33">
        <f t="shared" si="17"/>
        <v>0</v>
      </c>
      <c r="H58" s="33">
        <f t="shared" si="17"/>
        <v>0</v>
      </c>
      <c r="I58" s="33">
        <f t="shared" si="17"/>
        <v>0</v>
      </c>
      <c r="J58" s="33">
        <f t="shared" si="17"/>
        <v>0</v>
      </c>
      <c r="K58" s="33">
        <f t="shared" si="17"/>
        <v>0</v>
      </c>
      <c r="L58" s="17">
        <f>SUM(C58:K58)</f>
        <v>0</v>
      </c>
      <c r="M58"/>
    </row>
    <row r="59" spans="1:12" ht="12" customHeight="1">
      <c r="A59" s="19"/>
      <c r="B59" s="23">
        <v>0</v>
      </c>
      <c r="C59" s="23">
        <v>0</v>
      </c>
      <c r="D59" s="23">
        <v>0</v>
      </c>
      <c r="E59" s="23">
        <v>0</v>
      </c>
      <c r="F59" s="23">
        <v>0</v>
      </c>
      <c r="G59" s="23">
        <v>0</v>
      </c>
      <c r="H59" s="23">
        <v>0</v>
      </c>
      <c r="I59" s="23">
        <v>0</v>
      </c>
      <c r="J59" s="23">
        <v>0</v>
      </c>
      <c r="K59" s="23"/>
      <c r="L59" s="23"/>
    </row>
    <row r="60" spans="1:12" ht="12" customHeight="1">
      <c r="A60" s="43"/>
      <c r="B60" s="43"/>
      <c r="C60" s="43"/>
      <c r="D60" s="43"/>
      <c r="E60" s="43"/>
      <c r="F60" s="43"/>
      <c r="G60" s="43"/>
      <c r="H60" s="43"/>
      <c r="I60" s="43"/>
      <c r="J60" s="43"/>
      <c r="K60" s="43"/>
      <c r="L60" s="43"/>
    </row>
    <row r="61" spans="1:12" ht="12" customHeight="1">
      <c r="A61" s="9"/>
      <c r="B61" s="44">
        <v>0</v>
      </c>
      <c r="C61" s="44">
        <v>0</v>
      </c>
      <c r="D61" s="44">
        <v>0</v>
      </c>
      <c r="E61" s="44">
        <v>0</v>
      </c>
      <c r="F61" s="44">
        <v>0</v>
      </c>
      <c r="G61" s="44">
        <v>0</v>
      </c>
      <c r="H61" s="44">
        <v>0</v>
      </c>
      <c r="I61" s="44">
        <v>0</v>
      </c>
      <c r="J61" s="44">
        <v>0</v>
      </c>
      <c r="K61" s="44"/>
      <c r="L61" s="44"/>
    </row>
    <row r="62" spans="1:13" ht="18.75" customHeight="1">
      <c r="A62" s="45" t="s">
        <v>45</v>
      </c>
      <c r="B62" s="41">
        <f>SUM(B63:B76)</f>
        <v>703873.91</v>
      </c>
      <c r="C62" s="41">
        <f aca="true" t="shared" si="18" ref="C62:J62">SUM(C63:C74)</f>
        <v>536188.01</v>
      </c>
      <c r="D62" s="41">
        <f t="shared" si="18"/>
        <v>1749631.32</v>
      </c>
      <c r="E62" s="41">
        <f t="shared" si="18"/>
        <v>1405623.49</v>
      </c>
      <c r="F62" s="41">
        <f t="shared" si="18"/>
        <v>1465042.04</v>
      </c>
      <c r="G62" s="41">
        <f t="shared" si="18"/>
        <v>868111.23</v>
      </c>
      <c r="H62" s="41">
        <f t="shared" si="18"/>
        <v>625604.09</v>
      </c>
      <c r="I62" s="41">
        <f>SUM(I63:I79)</f>
        <v>614309.87</v>
      </c>
      <c r="J62" s="41">
        <f t="shared" si="18"/>
        <v>758715.93</v>
      </c>
      <c r="K62" s="41">
        <f>SUM(K63:K76)</f>
        <v>948753.0700000001</v>
      </c>
      <c r="L62" s="46">
        <f>SUM(B62:K62)</f>
        <v>9675852.96</v>
      </c>
      <c r="M62" s="40"/>
    </row>
    <row r="63" spans="1:13" ht="18.75" customHeight="1">
      <c r="A63" s="47" t="s">
        <v>46</v>
      </c>
      <c r="B63" s="48">
        <v>703873.91</v>
      </c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46">
        <f aca="true" t="shared" si="19" ref="L63:L74">SUM(B63:K63)</f>
        <v>703873.91</v>
      </c>
      <c r="M63"/>
    </row>
    <row r="64" spans="1:13" ht="18.75" customHeight="1">
      <c r="A64" s="47" t="s">
        <v>55</v>
      </c>
      <c r="B64" s="17">
        <v>0</v>
      </c>
      <c r="C64" s="48">
        <v>469593.46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17">
        <v>0</v>
      </c>
      <c r="K64" s="17">
        <v>0</v>
      </c>
      <c r="L64" s="46">
        <f t="shared" si="19"/>
        <v>469593.46</v>
      </c>
      <c r="M64"/>
    </row>
    <row r="65" spans="1:13" ht="18.75" customHeight="1">
      <c r="A65" s="47" t="s">
        <v>56</v>
      </c>
      <c r="B65" s="17">
        <v>0</v>
      </c>
      <c r="C65" s="48">
        <v>66594.55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46">
        <f t="shared" si="19"/>
        <v>66594.55</v>
      </c>
      <c r="M65" s="58"/>
    </row>
    <row r="66" spans="1:12" ht="18.75" customHeight="1">
      <c r="A66" s="47" t="s">
        <v>47</v>
      </c>
      <c r="B66" s="17">
        <v>0</v>
      </c>
      <c r="C66" s="17">
        <v>0</v>
      </c>
      <c r="D66" s="48">
        <v>1749631.32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17">
        <v>0</v>
      </c>
      <c r="L66" s="46">
        <f t="shared" si="19"/>
        <v>1749631.32</v>
      </c>
    </row>
    <row r="67" spans="1:12" ht="18.75" customHeight="1">
      <c r="A67" s="47" t="s">
        <v>48</v>
      </c>
      <c r="B67" s="17">
        <v>0</v>
      </c>
      <c r="C67" s="17">
        <v>0</v>
      </c>
      <c r="D67" s="17">
        <v>0</v>
      </c>
      <c r="E67" s="48">
        <v>1405623.49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46">
        <f t="shared" si="19"/>
        <v>1405623.49</v>
      </c>
    </row>
    <row r="68" spans="1:12" ht="18.75" customHeight="1">
      <c r="A68" s="47" t="s">
        <v>49</v>
      </c>
      <c r="B68" s="17">
        <v>0</v>
      </c>
      <c r="C68" s="17">
        <v>0</v>
      </c>
      <c r="D68" s="17">
        <v>0</v>
      </c>
      <c r="E68" s="17">
        <v>0</v>
      </c>
      <c r="F68" s="48">
        <v>1465042.04</v>
      </c>
      <c r="G68" s="17">
        <v>0</v>
      </c>
      <c r="H68" s="17">
        <v>0</v>
      </c>
      <c r="I68" s="17">
        <v>0</v>
      </c>
      <c r="J68" s="17">
        <v>0</v>
      </c>
      <c r="K68" s="17">
        <v>0</v>
      </c>
      <c r="L68" s="46">
        <f t="shared" si="19"/>
        <v>1465042.04</v>
      </c>
    </row>
    <row r="69" spans="1:12" ht="18.75" customHeight="1">
      <c r="A69" s="47" t="s">
        <v>50</v>
      </c>
      <c r="B69" s="17">
        <v>0</v>
      </c>
      <c r="C69" s="17">
        <v>0</v>
      </c>
      <c r="D69" s="17">
        <v>0</v>
      </c>
      <c r="E69" s="17">
        <v>0</v>
      </c>
      <c r="F69" s="17">
        <v>0</v>
      </c>
      <c r="G69" s="48">
        <v>868111.23</v>
      </c>
      <c r="H69" s="17">
        <v>0</v>
      </c>
      <c r="I69" s="17">
        <v>0</v>
      </c>
      <c r="J69" s="17">
        <v>0</v>
      </c>
      <c r="K69" s="17">
        <v>0</v>
      </c>
      <c r="L69" s="46">
        <f t="shared" si="19"/>
        <v>868111.23</v>
      </c>
    </row>
    <row r="70" spans="1:12" ht="18.75" customHeight="1">
      <c r="A70" s="47" t="s">
        <v>51</v>
      </c>
      <c r="B70" s="17">
        <v>0</v>
      </c>
      <c r="C70" s="17">
        <v>0</v>
      </c>
      <c r="D70" s="17">
        <v>0</v>
      </c>
      <c r="E70" s="17">
        <v>0</v>
      </c>
      <c r="F70" s="17">
        <v>0</v>
      </c>
      <c r="G70" s="17">
        <v>0</v>
      </c>
      <c r="H70" s="48">
        <v>625604.09</v>
      </c>
      <c r="I70" s="17">
        <v>0</v>
      </c>
      <c r="J70" s="17">
        <v>0</v>
      </c>
      <c r="K70" s="17">
        <v>0</v>
      </c>
      <c r="L70" s="46">
        <f t="shared" si="19"/>
        <v>625604.09</v>
      </c>
    </row>
    <row r="71" spans="1:12" ht="18.75" customHeight="1">
      <c r="A71" s="47" t="s">
        <v>79</v>
      </c>
      <c r="B71" s="17">
        <v>0</v>
      </c>
      <c r="C71" s="17">
        <v>0</v>
      </c>
      <c r="D71" s="17">
        <v>0</v>
      </c>
      <c r="E71" s="17">
        <v>0</v>
      </c>
      <c r="F71" s="17">
        <v>0</v>
      </c>
      <c r="G71" s="17">
        <v>0</v>
      </c>
      <c r="H71" s="17">
        <v>0</v>
      </c>
      <c r="I71" s="48">
        <v>614309.87</v>
      </c>
      <c r="J71" s="17">
        <v>0</v>
      </c>
      <c r="K71" s="17">
        <v>0</v>
      </c>
      <c r="L71" s="46">
        <f t="shared" si="19"/>
        <v>614309.87</v>
      </c>
    </row>
    <row r="72" spans="1:12" ht="18.75" customHeight="1">
      <c r="A72" s="47" t="s">
        <v>53</v>
      </c>
      <c r="B72" s="17">
        <v>0</v>
      </c>
      <c r="C72" s="17">
        <v>0</v>
      </c>
      <c r="D72" s="17">
        <v>0</v>
      </c>
      <c r="E72" s="17">
        <v>0</v>
      </c>
      <c r="F72" s="17">
        <v>0</v>
      </c>
      <c r="G72" s="17">
        <v>0</v>
      </c>
      <c r="H72" s="17">
        <v>0</v>
      </c>
      <c r="I72" s="17">
        <v>0</v>
      </c>
      <c r="J72" s="48">
        <v>758715.93</v>
      </c>
      <c r="K72" s="17">
        <v>0</v>
      </c>
      <c r="L72" s="46">
        <f t="shared" si="19"/>
        <v>758715.93</v>
      </c>
    </row>
    <row r="73" spans="1:12" ht="18.75" customHeight="1">
      <c r="A73" s="47" t="s">
        <v>63</v>
      </c>
      <c r="B73" s="17">
        <v>0</v>
      </c>
      <c r="C73" s="17">
        <v>0</v>
      </c>
      <c r="D73" s="17">
        <v>0</v>
      </c>
      <c r="E73" s="17">
        <v>0</v>
      </c>
      <c r="F73" s="17">
        <v>0</v>
      </c>
      <c r="G73" s="17">
        <v>0</v>
      </c>
      <c r="H73" s="17">
        <v>0</v>
      </c>
      <c r="I73" s="17">
        <v>0</v>
      </c>
      <c r="J73" s="17">
        <v>0</v>
      </c>
      <c r="K73" s="49">
        <v>557392.43</v>
      </c>
      <c r="L73" s="46">
        <f t="shared" si="19"/>
        <v>557392.43</v>
      </c>
    </row>
    <row r="74" spans="1:12" ht="18.75" customHeight="1">
      <c r="A74" s="47" t="s">
        <v>64</v>
      </c>
      <c r="B74" s="17">
        <v>0</v>
      </c>
      <c r="C74" s="17">
        <v>0</v>
      </c>
      <c r="D74" s="17">
        <v>0</v>
      </c>
      <c r="E74" s="17">
        <v>0</v>
      </c>
      <c r="F74" s="17">
        <v>0</v>
      </c>
      <c r="G74" s="17">
        <v>0</v>
      </c>
      <c r="H74" s="17">
        <v>0</v>
      </c>
      <c r="I74" s="17">
        <v>0</v>
      </c>
      <c r="J74" s="17">
        <v>0</v>
      </c>
      <c r="K74" s="49">
        <v>391360.64</v>
      </c>
      <c r="L74" s="46">
        <f t="shared" si="19"/>
        <v>391360.64</v>
      </c>
    </row>
    <row r="75" spans="1:12" ht="18.75" customHeight="1">
      <c r="A75" s="47" t="s">
        <v>65</v>
      </c>
      <c r="B75" s="17">
        <v>0</v>
      </c>
      <c r="C75" s="17">
        <v>0</v>
      </c>
      <c r="D75" s="17">
        <v>0</v>
      </c>
      <c r="E75" s="17">
        <v>0</v>
      </c>
      <c r="F75" s="17">
        <v>0</v>
      </c>
      <c r="G75" s="17">
        <v>0</v>
      </c>
      <c r="H75" s="17">
        <v>0</v>
      </c>
      <c r="I75" s="17">
        <v>0</v>
      </c>
      <c r="J75" s="17">
        <v>0</v>
      </c>
      <c r="K75" s="17">
        <v>0</v>
      </c>
      <c r="L75" s="46">
        <f>SUM(B75:K75)</f>
        <v>0</v>
      </c>
    </row>
    <row r="76" spans="1:12" ht="18" customHeight="1">
      <c r="A76" s="50" t="s">
        <v>66</v>
      </c>
      <c r="B76" s="53">
        <v>0</v>
      </c>
      <c r="C76" s="53">
        <v>0</v>
      </c>
      <c r="D76" s="53">
        <v>0</v>
      </c>
      <c r="E76" s="53">
        <v>0</v>
      </c>
      <c r="F76" s="53">
        <v>0</v>
      </c>
      <c r="G76" s="53">
        <v>0</v>
      </c>
      <c r="H76" s="53">
        <v>0</v>
      </c>
      <c r="I76" s="53">
        <v>0</v>
      </c>
      <c r="J76" s="53">
        <v>0</v>
      </c>
      <c r="K76" s="53">
        <v>0</v>
      </c>
      <c r="L76" s="51">
        <f>SUM(B76:K76)</f>
        <v>0</v>
      </c>
    </row>
    <row r="77" spans="1:11" ht="18" customHeight="1">
      <c r="A77" s="59" t="s">
        <v>80</v>
      </c>
      <c r="H77"/>
      <c r="I77"/>
      <c r="J77"/>
      <c r="K77"/>
    </row>
    <row r="78" spans="1:11" ht="18" customHeight="1">
      <c r="A78" s="54"/>
      <c r="I78"/>
      <c r="J78"/>
      <c r="K78"/>
    </row>
    <row r="79" spans="1:11" ht="18" customHeight="1">
      <c r="A79" s="52"/>
      <c r="I79"/>
      <c r="K79"/>
    </row>
    <row r="80" spans="10:11" ht="14.25">
      <c r="J80"/>
      <c r="K80"/>
    </row>
    <row r="81" ht="14.25">
      <c r="K81"/>
    </row>
    <row r="82" ht="14.25">
      <c r="K82"/>
    </row>
    <row r="83" ht="14.25">
      <c r="K83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30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2024-04-10T19:54:14Z</dcterms:modified>
  <cp:category/>
  <cp:version/>
  <cp:contentType/>
  <cp:contentStatus/>
</cp:coreProperties>
</file>