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<sst xmlns="http://schemas.openxmlformats.org/spreadsheetml/2006/main" count="90" uniqueCount="87">
  <si>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</si>
  <si>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</si>
  <si>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</si>
  <si>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</si>
  <si>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</si>
  <si>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</si>
  <si>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</si>
  <si>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</si>
  <si>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</si>
  <si>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</si>
  <si>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</si>
  <si>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</si>
  <si>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</si>
  <si>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</si>
  <si>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</si>
  <si>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</si>
  <si>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</si>
  <si>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</si>
  <si>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</si>
  <si>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</si>
  <si>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</si>
  <si>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</si>
  <si>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</si>
  <si>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</si>
  <si>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</si>
  <si>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</si>
  <si>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</si>
  <si>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</si>
  <si>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</si>
  <si>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</si>
  <si>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</si>
  <si>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</si>
  <si>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</si>
  <si>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</si>
  <si>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</si>
  <si>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</si>
  <si>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</si>
  <si>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</si>
  <si>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</si>
  <si>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</si>
  <si>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</si>
  <si>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</si>
  <si>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</si>
  <si>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</si>
  <si>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</si>
  <si>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</si>
  <si>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</si>
  <si>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</si>
  <si>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</si>
  <si>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</si>
  <si>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</si>
  <si>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</si>
  <si>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</si>
  <si>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</si>
  <si>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</si>
  <si>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</si>
  <si>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</si>
  <si>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</si>
  <si>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</si>
  <si>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</si>
  <si>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</si>
  <si>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</si>
  <si>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</si>
  <si>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</si>
  <si>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</si>
  <si>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</si>
  <si>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</si>
  <si>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</si>
  <si>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</si>
  <si>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</si>
  <si>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</si>
  <si>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</si>
  <si>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</si>
  <si>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</si>
  <si>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</si>
  <si>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</si>
  <si>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</si>
  <si>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</si>
  <si>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</si>
  <si>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</si>
  <si>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</si>
  <si>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</si>
  <si>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21/09/23 - VENCIMENTO 28/09/23</t>
  </si>
  <si>
    <t>5.0. Remuneração Veículos Elétricos</t>
  </si>
  <si>
    <t>5.2.9. Chip Claro</t>
  </si>
  <si>
    <r>
      <t xml:space="preserve">5.3. Revisão de Remuneração pelo Transporte Coletivo </t>
    </r>
    <r>
      <rPr>
        <vertAlign val="superscript"/>
        <sz val="12"/>
        <color indexed="8"/>
        <rFont val="Calibri"/>
        <family val="2"/>
      </rPr>
      <t>(1)</t>
    </r>
  </si>
  <si>
    <t xml:space="preserve"> ¹ Revisões de passageiros transportados, ar condicionado e fator de transição, agosto/23. Total de 1.622.635 passageiros revisão.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</si>
</sst>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3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3.7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412684</v>
      </c>
      <c r="C7" s="9">
        <f t="shared" si="0"/>
        <v>281481</v>
      </c>
      <c r="D7" s="9">
        <f t="shared" si="0"/>
        <v>253956</v>
      </c>
      <c r="E7" s="9">
        <f t="shared" si="0"/>
        <v>74262</v>
      </c>
      <c r="F7" s="9">
        <f t="shared" si="0"/>
        <v>256618</v>
      </c>
      <c r="G7" s="9">
        <f t="shared" si="0"/>
        <v>389555</v>
      </c>
      <c r="H7" s="9">
        <f t="shared" si="0"/>
        <v>48740</v>
      </c>
      <c r="I7" s="9">
        <f t="shared" si="0"/>
        <v>316517</v>
      </c>
      <c r="J7" s="9">
        <f t="shared" si="0"/>
        <v>227376</v>
      </c>
      <c r="K7" s="9">
        <f t="shared" si="0"/>
        <v>308314</v>
      </c>
      <c r="L7" s="9">
        <f t="shared" si="0"/>
        <v>270701</v>
      </c>
      <c r="M7" s="9">
        <f t="shared" si="0"/>
        <v>142336</v>
      </c>
      <c r="N7" s="9">
        <f t="shared" si="0"/>
        <v>86026</v>
      </c>
      <c r="O7" s="9">
        <f t="shared" si="0"/>
        <v>3068566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81</v>
      </c>
      <c r="B8" s="11">
        <f aca="true" t="shared" si="1" ref="B8:O8">B9+B10</f>
        <v>9433</v>
      </c>
      <c r="C8" s="11">
        <f t="shared" si="1"/>
        <v>9896</v>
      </c>
      <c r="D8" s="11">
        <f t="shared" si="1"/>
        <v>5722</v>
      </c>
      <c r="E8" s="11">
        <f t="shared" si="1"/>
        <v>1848</v>
      </c>
      <c r="F8" s="11">
        <f t="shared" si="1"/>
        <v>5811</v>
      </c>
      <c r="G8" s="11">
        <f t="shared" si="1"/>
        <v>12008</v>
      </c>
      <c r="H8" s="11">
        <f t="shared" si="1"/>
        <v>1720</v>
      </c>
      <c r="I8" s="11">
        <f t="shared" si="1"/>
        <v>13724</v>
      </c>
      <c r="J8" s="11">
        <f t="shared" si="1"/>
        <v>7690</v>
      </c>
      <c r="K8" s="11">
        <f t="shared" si="1"/>
        <v>3930</v>
      </c>
      <c r="L8" s="11">
        <f t="shared" si="1"/>
        <v>3559</v>
      </c>
      <c r="M8" s="11">
        <f t="shared" si="1"/>
        <v>5640</v>
      </c>
      <c r="N8" s="11">
        <f t="shared" si="1"/>
        <v>3369</v>
      </c>
      <c r="O8" s="11">
        <f t="shared" si="1"/>
        <v>84350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9433</v>
      </c>
      <c r="C9" s="11">
        <v>9896</v>
      </c>
      <c r="D9" s="11">
        <v>5722</v>
      </c>
      <c r="E9" s="11">
        <v>1848</v>
      </c>
      <c r="F9" s="11">
        <v>5811</v>
      </c>
      <c r="G9" s="11">
        <v>12008</v>
      </c>
      <c r="H9" s="11">
        <v>1720</v>
      </c>
      <c r="I9" s="11">
        <v>13724</v>
      </c>
      <c r="J9" s="11">
        <v>7690</v>
      </c>
      <c r="K9" s="11">
        <v>3930</v>
      </c>
      <c r="L9" s="11">
        <v>3556</v>
      </c>
      <c r="M9" s="11">
        <v>5640</v>
      </c>
      <c r="N9" s="11">
        <v>3358</v>
      </c>
      <c r="O9" s="11">
        <f>SUM(B9:N9)</f>
        <v>84336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11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70</v>
      </c>
      <c r="B11" s="13">
        <v>403251</v>
      </c>
      <c r="C11" s="13">
        <v>271585</v>
      </c>
      <c r="D11" s="13">
        <v>248234</v>
      </c>
      <c r="E11" s="13">
        <v>72414</v>
      </c>
      <c r="F11" s="13">
        <v>250807</v>
      </c>
      <c r="G11" s="13">
        <v>377547</v>
      </c>
      <c r="H11" s="13">
        <v>47020</v>
      </c>
      <c r="I11" s="13">
        <v>302793</v>
      </c>
      <c r="J11" s="13">
        <v>219686</v>
      </c>
      <c r="K11" s="13">
        <v>304384</v>
      </c>
      <c r="L11" s="13">
        <v>267142</v>
      </c>
      <c r="M11" s="13">
        <v>136696</v>
      </c>
      <c r="N11" s="13">
        <v>82657</v>
      </c>
      <c r="O11" s="11">
        <f>SUM(B11:N11)</f>
        <v>2984216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74</v>
      </c>
      <c r="B12" s="13">
        <v>27549</v>
      </c>
      <c r="C12" s="13">
        <v>23594</v>
      </c>
      <c r="D12" s="13">
        <v>17592</v>
      </c>
      <c r="E12" s="13">
        <v>7218</v>
      </c>
      <c r="F12" s="13">
        <v>21557</v>
      </c>
      <c r="G12" s="13">
        <v>35056</v>
      </c>
      <c r="H12" s="13">
        <v>4720</v>
      </c>
      <c r="I12" s="13">
        <v>28263</v>
      </c>
      <c r="J12" s="13">
        <v>18009</v>
      </c>
      <c r="K12" s="13">
        <v>20218</v>
      </c>
      <c r="L12" s="13">
        <v>17086</v>
      </c>
      <c r="M12" s="13">
        <v>6802</v>
      </c>
      <c r="N12" s="13">
        <v>3465</v>
      </c>
      <c r="O12" s="11">
        <f>SUM(B12:N12)</f>
        <v>231129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75</v>
      </c>
      <c r="B13" s="15">
        <f aca="true" t="shared" si="2" ref="B13:N13">B11-B12</f>
        <v>375702</v>
      </c>
      <c r="C13" s="15">
        <f t="shared" si="2"/>
        <v>247991</v>
      </c>
      <c r="D13" s="15">
        <f t="shared" si="2"/>
        <v>230642</v>
      </c>
      <c r="E13" s="15">
        <f t="shared" si="2"/>
        <v>65196</v>
      </c>
      <c r="F13" s="15">
        <f t="shared" si="2"/>
        <v>229250</v>
      </c>
      <c r="G13" s="15">
        <f t="shared" si="2"/>
        <v>342491</v>
      </c>
      <c r="H13" s="15">
        <f t="shared" si="2"/>
        <v>42300</v>
      </c>
      <c r="I13" s="15">
        <f t="shared" si="2"/>
        <v>274530</v>
      </c>
      <c r="J13" s="15">
        <f t="shared" si="2"/>
        <v>201677</v>
      </c>
      <c r="K13" s="15">
        <f t="shared" si="2"/>
        <v>284166</v>
      </c>
      <c r="L13" s="15">
        <f t="shared" si="2"/>
        <v>250056</v>
      </c>
      <c r="M13" s="15">
        <f t="shared" si="2"/>
        <v>129894</v>
      </c>
      <c r="N13" s="15">
        <f t="shared" si="2"/>
        <v>79192</v>
      </c>
      <c r="O13" s="11">
        <f>SUM(B13:N13)</f>
        <v>2753087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1.154420671195865</v>
      </c>
      <c r="C18" s="19">
        <v>1.222335438307284</v>
      </c>
      <c r="D18" s="19">
        <v>1.324540349790171</v>
      </c>
      <c r="E18" s="19">
        <v>0.81909260913136</v>
      </c>
      <c r="F18" s="19">
        <v>1.258104647489028</v>
      </c>
      <c r="G18" s="19">
        <v>1.390819664782482</v>
      </c>
      <c r="H18" s="19">
        <v>1.507634634894376</v>
      </c>
      <c r="I18" s="19">
        <v>1.094400947680257</v>
      </c>
      <c r="J18" s="19">
        <v>1.310335268747547</v>
      </c>
      <c r="K18" s="19">
        <v>1.286606688689277</v>
      </c>
      <c r="L18" s="19">
        <v>1.179420350868278</v>
      </c>
      <c r="M18" s="19">
        <v>1.14608283092413</v>
      </c>
      <c r="N18" s="19">
        <v>1.077405831089221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65</v>
      </c>
      <c r="B20" s="24">
        <f>SUM(B21:B30)</f>
        <v>1540306.7199999995</v>
      </c>
      <c r="C20" s="24">
        <f aca="true" t="shared" si="3" ref="C20:N20">SUM(C21:C30)</f>
        <v>1123562.33</v>
      </c>
      <c r="D20" s="24">
        <f t="shared" si="3"/>
        <v>959760.79</v>
      </c>
      <c r="E20" s="24">
        <f t="shared" si="3"/>
        <v>301134.55</v>
      </c>
      <c r="F20" s="24">
        <f t="shared" si="3"/>
        <v>1073201.06</v>
      </c>
      <c r="G20" s="24">
        <f t="shared" si="3"/>
        <v>1494147.94</v>
      </c>
      <c r="H20" s="24">
        <f t="shared" si="3"/>
        <v>275488.2</v>
      </c>
      <c r="I20" s="24">
        <f t="shared" si="3"/>
        <v>1142697.9599999997</v>
      </c>
      <c r="J20" s="24">
        <f t="shared" si="3"/>
        <v>975765.65</v>
      </c>
      <c r="K20" s="24">
        <f t="shared" si="3"/>
        <v>1278798.0800000003</v>
      </c>
      <c r="L20" s="24">
        <f t="shared" si="3"/>
        <v>1174492.75</v>
      </c>
      <c r="M20" s="24">
        <f t="shared" si="3"/>
        <v>675432.8000000003</v>
      </c>
      <c r="N20" s="24">
        <f t="shared" si="3"/>
        <v>343868.37000000005</v>
      </c>
      <c r="O20" s="24">
        <f>O21+O22+O23+O24+O25+O26+O27+O28+O29+O30</f>
        <v>12358657.200000001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1218243.17</v>
      </c>
      <c r="C21" s="28">
        <f aca="true" t="shared" si="4" ref="C21:N21">ROUND((C15+C16)*C7,2)</f>
        <v>858404.46</v>
      </c>
      <c r="D21" s="28">
        <f t="shared" si="4"/>
        <v>679205.32</v>
      </c>
      <c r="E21" s="28">
        <f t="shared" si="4"/>
        <v>339303.08</v>
      </c>
      <c r="F21" s="28">
        <f t="shared" si="4"/>
        <v>795490.14</v>
      </c>
      <c r="G21" s="28">
        <f t="shared" si="4"/>
        <v>993598.98</v>
      </c>
      <c r="H21" s="28">
        <f t="shared" si="4"/>
        <v>166915</v>
      </c>
      <c r="I21" s="28">
        <f t="shared" si="4"/>
        <v>958445.13</v>
      </c>
      <c r="J21" s="28">
        <f t="shared" si="4"/>
        <v>692519.08</v>
      </c>
      <c r="K21" s="28">
        <f t="shared" si="4"/>
        <v>887605.17</v>
      </c>
      <c r="L21" s="28">
        <f t="shared" si="4"/>
        <v>887357.88</v>
      </c>
      <c r="M21" s="28">
        <f t="shared" si="4"/>
        <v>538385.92</v>
      </c>
      <c r="N21" s="28">
        <f t="shared" si="4"/>
        <v>293925.03</v>
      </c>
      <c r="O21" s="28">
        <f aca="true" t="shared" si="5" ref="O21:O30">SUM(B21:N21)</f>
        <v>9309398.36</v>
      </c>
    </row>
    <row r="22" spans="1:23" ht="18.75" customHeight="1">
      <c r="A22" s="26" t="s">
        <v>33</v>
      </c>
      <c r="B22" s="28">
        <f>IF(B18&lt;&gt;0,ROUND((B18-1)*B21,2),0)</f>
        <v>188121.93</v>
      </c>
      <c r="C22" s="28">
        <f aca="true" t="shared" si="6" ref="C22:N22">IF(C18&lt;&gt;0,ROUND((C18-1)*C21,2),0)</f>
        <v>190853.73</v>
      </c>
      <c r="D22" s="28">
        <f t="shared" si="6"/>
        <v>220429.53</v>
      </c>
      <c r="E22" s="28">
        <f t="shared" si="6"/>
        <v>-61382.43</v>
      </c>
      <c r="F22" s="28">
        <f t="shared" si="6"/>
        <v>205319.7</v>
      </c>
      <c r="G22" s="28">
        <f t="shared" si="6"/>
        <v>388318.02</v>
      </c>
      <c r="H22" s="28">
        <f t="shared" si="6"/>
        <v>84731.84</v>
      </c>
      <c r="I22" s="28">
        <f t="shared" si="6"/>
        <v>90478.13</v>
      </c>
      <c r="J22" s="28">
        <f t="shared" si="6"/>
        <v>214913.09</v>
      </c>
      <c r="K22" s="28">
        <f t="shared" si="6"/>
        <v>254393.58</v>
      </c>
      <c r="L22" s="28">
        <f t="shared" si="6"/>
        <v>159210.06</v>
      </c>
      <c r="M22" s="28">
        <f t="shared" si="6"/>
        <v>78648.94</v>
      </c>
      <c r="N22" s="28">
        <f t="shared" si="6"/>
        <v>22751.51</v>
      </c>
      <c r="O22" s="28">
        <f t="shared" si="5"/>
        <v>2036787.6300000004</v>
      </c>
      <c r="W22" s="51"/>
    </row>
    <row r="23" spans="1:15" ht="18.75" customHeight="1">
      <c r="A23" s="26" t="s">
        <v>34</v>
      </c>
      <c r="B23" s="28">
        <v>67347.62</v>
      </c>
      <c r="C23" s="28">
        <v>44311.04</v>
      </c>
      <c r="D23" s="28">
        <v>30710.02</v>
      </c>
      <c r="E23" s="28">
        <v>11913.89</v>
      </c>
      <c r="F23" s="28">
        <v>41144.95</v>
      </c>
      <c r="G23" s="28">
        <v>65781.97</v>
      </c>
      <c r="H23" s="28">
        <v>6595.44</v>
      </c>
      <c r="I23" s="28">
        <v>46259.73</v>
      </c>
      <c r="J23" s="28">
        <v>37907.58</v>
      </c>
      <c r="K23" s="28">
        <v>59189.52</v>
      </c>
      <c r="L23" s="28">
        <v>52877.29</v>
      </c>
      <c r="M23" s="28">
        <v>26279.77</v>
      </c>
      <c r="N23" s="28">
        <v>16199.9</v>
      </c>
      <c r="O23" s="28">
        <f t="shared" si="5"/>
        <v>506518.72000000003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66</v>
      </c>
      <c r="B26" s="28">
        <v>1178.96</v>
      </c>
      <c r="C26" s="28">
        <v>875.07</v>
      </c>
      <c r="D26" s="28">
        <v>745.64</v>
      </c>
      <c r="E26" s="28">
        <v>233.54</v>
      </c>
      <c r="F26" s="28">
        <v>832.87</v>
      </c>
      <c r="G26" s="28">
        <v>1156.45</v>
      </c>
      <c r="H26" s="28">
        <v>208.22</v>
      </c>
      <c r="I26" s="28">
        <v>877.89</v>
      </c>
      <c r="J26" s="28">
        <v>756.9</v>
      </c>
      <c r="K26" s="28">
        <v>987.62</v>
      </c>
      <c r="L26" s="28">
        <v>903.21</v>
      </c>
      <c r="M26" s="28">
        <v>514.91</v>
      </c>
      <c r="N26" s="28">
        <v>267.29</v>
      </c>
      <c r="O26" s="28">
        <f t="shared" si="5"/>
        <v>9538.57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67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681.79</v>
      </c>
      <c r="K27" s="28">
        <v>877.62</v>
      </c>
      <c r="L27" s="28">
        <v>778.97</v>
      </c>
      <c r="M27" s="28">
        <v>440.92</v>
      </c>
      <c r="N27" s="28">
        <v>231.02</v>
      </c>
      <c r="O27" s="28">
        <f t="shared" si="5"/>
        <v>8161.8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68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69</v>
      </c>
      <c r="B29" s="28">
        <v>60244.89</v>
      </c>
      <c r="C29" s="28">
        <v>24334.15</v>
      </c>
      <c r="D29" s="28">
        <v>25853.84</v>
      </c>
      <c r="E29" s="28">
        <v>8935.82</v>
      </c>
      <c r="F29" s="28">
        <v>27590.75</v>
      </c>
      <c r="G29" s="28">
        <v>42124.94</v>
      </c>
      <c r="H29" s="28">
        <v>14960.78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392793.94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32337</v>
      </c>
      <c r="L30" s="28">
        <v>30056.93</v>
      </c>
      <c r="M30" s="28">
        <v>0</v>
      </c>
      <c r="N30" s="28">
        <v>0</v>
      </c>
      <c r="O30" s="28">
        <f t="shared" si="5"/>
        <v>62393.93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-9340.959999999995</v>
      </c>
      <c r="C32" s="28">
        <f aca="true" t="shared" si="7" ref="C32:O32">+C33+C35+C48+C49+C50+C55-C56</f>
        <v>71782.73000000001</v>
      </c>
      <c r="D32" s="28">
        <f t="shared" si="7"/>
        <v>-29518.379999999997</v>
      </c>
      <c r="E32" s="28">
        <f t="shared" si="7"/>
        <v>190694.13</v>
      </c>
      <c r="F32" s="28">
        <f t="shared" si="7"/>
        <v>-54455.79</v>
      </c>
      <c r="G32" s="28">
        <f t="shared" si="7"/>
        <v>-73405.51</v>
      </c>
      <c r="H32" s="28">
        <f t="shared" si="7"/>
        <v>-9064.050000000001</v>
      </c>
      <c r="I32" s="28">
        <f t="shared" si="7"/>
        <v>-150164.34</v>
      </c>
      <c r="J32" s="28">
        <f t="shared" si="7"/>
        <v>-13414.2</v>
      </c>
      <c r="K32" s="28">
        <f t="shared" si="7"/>
        <v>-1066918.56</v>
      </c>
      <c r="L32" s="28">
        <f t="shared" si="7"/>
        <v>-983547.27</v>
      </c>
      <c r="M32" s="28">
        <f t="shared" si="7"/>
        <v>-50130.65</v>
      </c>
      <c r="N32" s="28">
        <f t="shared" si="7"/>
        <v>-14598.08</v>
      </c>
      <c r="O32" s="28">
        <f t="shared" si="7"/>
        <v>-2192080.9299999997</v>
      </c>
    </row>
    <row r="33" spans="1:15" ht="18.75" customHeight="1">
      <c r="A33" s="26" t="s">
        <v>38</v>
      </c>
      <c r="B33" s="29">
        <f>+B34</f>
        <v>-41505.2</v>
      </c>
      <c r="C33" s="29">
        <f>+C34</f>
        <v>-43542.4</v>
      </c>
      <c r="D33" s="29">
        <f aca="true" t="shared" si="8" ref="D33:O33">+D34</f>
        <v>-25176.8</v>
      </c>
      <c r="E33" s="29">
        <f t="shared" si="8"/>
        <v>-8131.2</v>
      </c>
      <c r="F33" s="29">
        <f t="shared" si="8"/>
        <v>-25568.4</v>
      </c>
      <c r="G33" s="29">
        <f t="shared" si="8"/>
        <v>-52835.2</v>
      </c>
      <c r="H33" s="29">
        <f t="shared" si="8"/>
        <v>-7568</v>
      </c>
      <c r="I33" s="29">
        <f t="shared" si="8"/>
        <v>-60385.6</v>
      </c>
      <c r="J33" s="29">
        <f t="shared" si="8"/>
        <v>-33836</v>
      </c>
      <c r="K33" s="29">
        <f t="shared" si="8"/>
        <v>-17292</v>
      </c>
      <c r="L33" s="29">
        <f t="shared" si="8"/>
        <v>-15646.4</v>
      </c>
      <c r="M33" s="29">
        <f t="shared" si="8"/>
        <v>-24816</v>
      </c>
      <c r="N33" s="29">
        <f t="shared" si="8"/>
        <v>-14775.2</v>
      </c>
      <c r="O33" s="29">
        <f t="shared" si="8"/>
        <v>-371078.4</v>
      </c>
    </row>
    <row r="34" spans="1:26" ht="18.75" customHeight="1">
      <c r="A34" s="27" t="s">
        <v>39</v>
      </c>
      <c r="B34" s="16">
        <f>ROUND((-B9)*$G$3,2)</f>
        <v>-41505.2</v>
      </c>
      <c r="C34" s="16">
        <f aca="true" t="shared" si="9" ref="C34:N34">ROUND((-C9)*$G$3,2)</f>
        <v>-43542.4</v>
      </c>
      <c r="D34" s="16">
        <f t="shared" si="9"/>
        <v>-25176.8</v>
      </c>
      <c r="E34" s="16">
        <f t="shared" si="9"/>
        <v>-8131.2</v>
      </c>
      <c r="F34" s="16">
        <f t="shared" si="9"/>
        <v>-25568.4</v>
      </c>
      <c r="G34" s="16">
        <f t="shared" si="9"/>
        <v>-52835.2</v>
      </c>
      <c r="H34" s="16">
        <f t="shared" si="9"/>
        <v>-7568</v>
      </c>
      <c r="I34" s="16">
        <f t="shared" si="9"/>
        <v>-60385.6</v>
      </c>
      <c r="J34" s="16">
        <f t="shared" si="9"/>
        <v>-33836</v>
      </c>
      <c r="K34" s="16">
        <f t="shared" si="9"/>
        <v>-17292</v>
      </c>
      <c r="L34" s="16">
        <f t="shared" si="9"/>
        <v>-15646.4</v>
      </c>
      <c r="M34" s="16">
        <f t="shared" si="9"/>
        <v>-24816</v>
      </c>
      <c r="N34" s="16">
        <f t="shared" si="9"/>
        <v>-14775.2</v>
      </c>
      <c r="O34" s="30">
        <f aca="true" t="shared" si="10" ref="O34:O56">SUM(B34:N34)</f>
        <v>-371078.4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-9339.07</v>
      </c>
      <c r="E35" s="29">
        <f t="shared" si="11"/>
        <v>-2921.99</v>
      </c>
      <c r="F35" s="29">
        <f t="shared" si="11"/>
        <v>-10456.1</v>
      </c>
      <c r="G35" s="29">
        <f t="shared" si="11"/>
        <v>-14520.23</v>
      </c>
      <c r="H35" s="29">
        <f t="shared" si="11"/>
        <v>-2605.27</v>
      </c>
      <c r="I35" s="29">
        <f t="shared" si="11"/>
        <v>-11007.64</v>
      </c>
      <c r="J35" s="29">
        <f t="shared" si="11"/>
        <v>0</v>
      </c>
      <c r="K35" s="29">
        <f t="shared" si="11"/>
        <v>-1101376.23</v>
      </c>
      <c r="L35" s="29">
        <f t="shared" si="11"/>
        <v>-1001333.77</v>
      </c>
      <c r="M35" s="29">
        <f t="shared" si="11"/>
        <v>0</v>
      </c>
      <c r="N35" s="29">
        <f t="shared" si="11"/>
        <v>-3353.12</v>
      </c>
      <c r="O35" s="29">
        <f t="shared" si="11"/>
        <v>-2156913.42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79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-9339.07</v>
      </c>
      <c r="E44" s="31">
        <v>-2921.99</v>
      </c>
      <c r="F44" s="31">
        <v>-10456.1</v>
      </c>
      <c r="G44" s="31">
        <v>-14520.23</v>
      </c>
      <c r="H44" s="31">
        <v>-2605.27</v>
      </c>
      <c r="I44" s="31">
        <v>-11007.64</v>
      </c>
      <c r="J44" s="31">
        <v>0</v>
      </c>
      <c r="K44" s="31">
        <v>-12376.23</v>
      </c>
      <c r="L44" s="31">
        <v>-11333.77</v>
      </c>
      <c r="M44" s="31"/>
      <c r="N44" s="31">
        <v>-3353.12</v>
      </c>
      <c r="O44" s="31">
        <f>SUM(B44:N44)</f>
        <v>-77913.42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71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85</v>
      </c>
      <c r="B48" s="33">
        <v>32164.24</v>
      </c>
      <c r="C48" s="33">
        <v>115325.13</v>
      </c>
      <c r="D48" s="33">
        <v>4997.49</v>
      </c>
      <c r="E48" s="33">
        <v>201747.32</v>
      </c>
      <c r="F48" s="33">
        <v>-18431.29</v>
      </c>
      <c r="G48" s="33">
        <v>-6050.08</v>
      </c>
      <c r="H48" s="33">
        <v>1109.22</v>
      </c>
      <c r="I48" s="33">
        <v>-78771.1</v>
      </c>
      <c r="J48" s="33">
        <v>20421.8</v>
      </c>
      <c r="K48" s="33">
        <v>51749.67</v>
      </c>
      <c r="L48" s="33">
        <v>33432.9</v>
      </c>
      <c r="M48" s="33">
        <v>-25314.65</v>
      </c>
      <c r="N48" s="33">
        <v>3530.24</v>
      </c>
      <c r="O48" s="31">
        <f t="shared" si="10"/>
        <v>335910.88999999996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47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73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76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48</v>
      </c>
      <c r="B54" s="34">
        <f>+B20+B32</f>
        <v>1530965.7599999995</v>
      </c>
      <c r="C54" s="34">
        <f aca="true" t="shared" si="13" ref="C54:N54">+C20+C32</f>
        <v>1195345.06</v>
      </c>
      <c r="D54" s="34">
        <f t="shared" si="13"/>
        <v>930242.41</v>
      </c>
      <c r="E54" s="34">
        <f t="shared" si="13"/>
        <v>491828.68</v>
      </c>
      <c r="F54" s="34">
        <f t="shared" si="13"/>
        <v>1018745.27</v>
      </c>
      <c r="G54" s="34">
        <f t="shared" si="13"/>
        <v>1420742.43</v>
      </c>
      <c r="H54" s="34">
        <f t="shared" si="13"/>
        <v>266424.15</v>
      </c>
      <c r="I54" s="34">
        <f t="shared" si="13"/>
        <v>992533.6199999998</v>
      </c>
      <c r="J54" s="34">
        <f t="shared" si="13"/>
        <v>962351.4500000001</v>
      </c>
      <c r="K54" s="34">
        <f t="shared" si="13"/>
        <v>211879.52000000025</v>
      </c>
      <c r="L54" s="34">
        <f t="shared" si="13"/>
        <v>190945.47999999998</v>
      </c>
      <c r="M54" s="34">
        <f t="shared" si="13"/>
        <v>625302.1500000003</v>
      </c>
      <c r="N54" s="34">
        <f t="shared" si="13"/>
        <v>329270.29000000004</v>
      </c>
      <c r="O54" s="34">
        <f>SUM(B54:N54)</f>
        <v>10166576.27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49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51</v>
      </c>
      <c r="B60" s="42">
        <f aca="true" t="shared" si="14" ref="B60:O60">SUM(B61:B71)</f>
        <v>1530965.76</v>
      </c>
      <c r="C60" s="42">
        <f t="shared" si="14"/>
        <v>1195345.06</v>
      </c>
      <c r="D60" s="42">
        <f t="shared" si="14"/>
        <v>930242.41</v>
      </c>
      <c r="E60" s="42">
        <f t="shared" si="14"/>
        <v>491828.67</v>
      </c>
      <c r="F60" s="42">
        <f t="shared" si="14"/>
        <v>1018745.27</v>
      </c>
      <c r="G60" s="42">
        <f t="shared" si="14"/>
        <v>1420742.43</v>
      </c>
      <c r="H60" s="42">
        <f t="shared" si="14"/>
        <v>266424.15</v>
      </c>
      <c r="I60" s="42">
        <f t="shared" si="14"/>
        <v>992533.61</v>
      </c>
      <c r="J60" s="42">
        <f t="shared" si="14"/>
        <v>962351.46</v>
      </c>
      <c r="K60" s="42">
        <f t="shared" si="14"/>
        <v>211879.52</v>
      </c>
      <c r="L60" s="42">
        <f t="shared" si="14"/>
        <v>190945.48</v>
      </c>
      <c r="M60" s="42">
        <f t="shared" si="14"/>
        <v>625302.15</v>
      </c>
      <c r="N60" s="42">
        <f t="shared" si="14"/>
        <v>329270.3</v>
      </c>
      <c r="O60" s="34">
        <f t="shared" si="14"/>
        <v>10166576.270000001</v>
      </c>
      <c r="Q60"/>
    </row>
    <row r="61" spans="1:18" ht="18.75" customHeight="1">
      <c r="A61" s="26" t="s">
        <v>52</v>
      </c>
      <c r="B61" s="42">
        <v>1251528.8</v>
      </c>
      <c r="C61" s="42">
        <v>847554.82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2099083.62</v>
      </c>
      <c r="P61"/>
      <c r="Q61"/>
      <c r="R61" s="41"/>
    </row>
    <row r="62" spans="1:16" ht="18.75" customHeight="1">
      <c r="A62" s="26" t="s">
        <v>53</v>
      </c>
      <c r="B62" s="42">
        <v>279436.96</v>
      </c>
      <c r="C62" s="42">
        <v>347790.24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627227.2</v>
      </c>
      <c r="P62"/>
    </row>
    <row r="63" spans="1:17" ht="18.75" customHeight="1">
      <c r="A63" s="26" t="s">
        <v>54</v>
      </c>
      <c r="B63" s="43">
        <v>0</v>
      </c>
      <c r="C63" s="43">
        <v>0</v>
      </c>
      <c r="D63" s="29">
        <v>930242.41</v>
      </c>
      <c r="E63" s="43">
        <v>0</v>
      </c>
      <c r="F63" s="43">
        <v>0</v>
      </c>
      <c r="G63" s="43">
        <v>0</v>
      </c>
      <c r="H63" s="42">
        <v>266424.15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1196666.56</v>
      </c>
      <c r="P63" s="52"/>
      <c r="Q63"/>
    </row>
    <row r="64" spans="1:18" ht="18.75" customHeight="1">
      <c r="A64" s="26" t="s">
        <v>55</v>
      </c>
      <c r="B64" s="43">
        <v>0</v>
      </c>
      <c r="C64" s="43">
        <v>0</v>
      </c>
      <c r="D64" s="43">
        <v>0</v>
      </c>
      <c r="E64" s="29">
        <v>491828.67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491828.67</v>
      </c>
      <c r="R64"/>
    </row>
    <row r="65" spans="1:19" ht="18.75" customHeight="1">
      <c r="A65" s="26" t="s">
        <v>56</v>
      </c>
      <c r="B65" s="43">
        <v>0</v>
      </c>
      <c r="C65" s="43">
        <v>0</v>
      </c>
      <c r="D65" s="43">
        <v>0</v>
      </c>
      <c r="E65" s="43">
        <v>0</v>
      </c>
      <c r="F65" s="29">
        <v>1018745.27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1018745.27</v>
      </c>
      <c r="S65"/>
    </row>
    <row r="66" spans="1:20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1420742.43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1420742.43</v>
      </c>
      <c r="T66"/>
    </row>
    <row r="67" spans="1:21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992533.61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992533.61</v>
      </c>
      <c r="U67"/>
    </row>
    <row r="68" spans="1:22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962351.46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962351.46</v>
      </c>
      <c r="V68"/>
    </row>
    <row r="69" spans="1:23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211879.52</v>
      </c>
      <c r="L69" s="29">
        <v>190945.48</v>
      </c>
      <c r="M69" s="43">
        <v>0</v>
      </c>
      <c r="N69" s="43">
        <v>0</v>
      </c>
      <c r="O69" s="34">
        <f t="shared" si="15"/>
        <v>402825</v>
      </c>
      <c r="P69"/>
      <c r="W69"/>
    </row>
    <row r="70" spans="1:25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625302.15</v>
      </c>
      <c r="N70" s="43">
        <v>0</v>
      </c>
      <c r="O70" s="34">
        <f t="shared" si="15"/>
        <v>625302.15</v>
      </c>
      <c r="R70"/>
      <c r="Y70"/>
    </row>
    <row r="71" spans="1:26" ht="18.75" customHeight="1">
      <c r="A71" s="36" t="s">
        <v>62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329270.3</v>
      </c>
      <c r="O71" s="46">
        <f t="shared" si="15"/>
        <v>329270.3</v>
      </c>
      <c r="P71"/>
      <c r="S71"/>
      <c r="Z71"/>
    </row>
    <row r="72" spans="1:12" ht="21" customHeight="1">
      <c r="A72" s="47" t="s">
        <v>78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spans="2:14" ht="14.25">
      <c r="B78" s="73"/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2023-09-28T21:28:28Z</dcterms:modified>
  <cp:category/>
  <cp:version/>
  <cp:contentType/>
  <cp:contentStatus/>
</cp:coreProperties>
</file>