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<sst xmlns="http://schemas.openxmlformats.org/spreadsheetml/2006/main" count="88" uniqueCount="85">
  <si>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</si>
  <si>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</si>
  <si>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</si>
  <si>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</si>
  <si>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</si>
  <si>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</si>
  <si>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</si>
  <si>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</si>
  <si>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</si>
  <si>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</si>
  <si>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</si>
  <si>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</si>
  <si>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</si>
  <si>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</si>
  <si>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</si>
  <si>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</si>
  <si>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</si>
  <si>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</si>
  <si>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</si>
  <si>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</si>
  <si>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</si>
  <si>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</si>
  <si>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</si>
  <si>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</si>
  <si>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</si>
  <si>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</si>
  <si>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</si>
  <si>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</si>
  <si>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</si>
  <si>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</si>
  <si>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</si>
  <si>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</si>
  <si>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</si>
  <si>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</si>
  <si>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</si>
  <si>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</si>
  <si>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</si>
  <si>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</si>
  <si>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</si>
  <si>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</si>
  <si>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</si>
  <si>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</si>
  <si>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</si>
  <si>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</si>
  <si>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</si>
  <si>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</si>
  <si>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</si>
  <si>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</si>
  <si>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</si>
  <si>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</si>
  <si>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</si>
  <si>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</si>
  <si>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</si>
  <si>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</si>
  <si>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</si>
  <si>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</si>
  <si>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</si>
  <si>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</si>
  <si>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</si>
  <si>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</si>
  <si>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</si>
  <si>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</si>
  <si>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</si>
  <si>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</si>
  <si>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</si>
  <si>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</si>
  <si>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</si>
  <si>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</si>
  <si>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</si>
  <si>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</si>
  <si>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</si>
  <si>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</si>
  <si>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</si>
  <si>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</si>
  <si>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</si>
  <si>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</si>
  <si>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</si>
  <si>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</si>
  <si>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</si>
  <si>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</si>
  <si>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</si>
  <si>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</si>
  <si>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</si>
  <si>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17/09/23 - VENCIMENTO 22/09/23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</si>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</sst>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141564</v>
      </c>
      <c r="C7" s="9">
        <f t="shared" si="0"/>
        <v>94808</v>
      </c>
      <c r="D7" s="9">
        <f t="shared" si="0"/>
        <v>96269</v>
      </c>
      <c r="E7" s="9">
        <f t="shared" si="0"/>
        <v>25379</v>
      </c>
      <c r="F7" s="9">
        <f t="shared" si="0"/>
        <v>79729</v>
      </c>
      <c r="G7" s="9">
        <f t="shared" si="0"/>
        <v>118366</v>
      </c>
      <c r="H7" s="9">
        <f t="shared" si="0"/>
        <v>15273</v>
      </c>
      <c r="I7" s="9">
        <f t="shared" si="0"/>
        <v>96595</v>
      </c>
      <c r="J7" s="9">
        <f t="shared" si="0"/>
        <v>78578</v>
      </c>
      <c r="K7" s="9">
        <f t="shared" si="0"/>
        <v>132976</v>
      </c>
      <c r="L7" s="9">
        <f t="shared" si="0"/>
        <v>100847</v>
      </c>
      <c r="M7" s="9">
        <f t="shared" si="0"/>
        <v>42574</v>
      </c>
      <c r="N7" s="9">
        <f t="shared" si="0"/>
        <v>24401</v>
      </c>
      <c r="O7" s="9">
        <f t="shared" si="0"/>
        <v>1047359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5566</v>
      </c>
      <c r="C8" s="11">
        <f t="shared" si="1"/>
        <v>5432</v>
      </c>
      <c r="D8" s="11">
        <f t="shared" si="1"/>
        <v>3381</v>
      </c>
      <c r="E8" s="11">
        <f t="shared" si="1"/>
        <v>919</v>
      </c>
      <c r="F8" s="11">
        <f t="shared" si="1"/>
        <v>3240</v>
      </c>
      <c r="G8" s="11">
        <f t="shared" si="1"/>
        <v>6416</v>
      </c>
      <c r="H8" s="11">
        <f t="shared" si="1"/>
        <v>828</v>
      </c>
      <c r="I8" s="11">
        <f t="shared" si="1"/>
        <v>6785</v>
      </c>
      <c r="J8" s="11">
        <f t="shared" si="1"/>
        <v>4018</v>
      </c>
      <c r="K8" s="11">
        <f t="shared" si="1"/>
        <v>2828</v>
      </c>
      <c r="L8" s="11">
        <f t="shared" si="1"/>
        <v>1972</v>
      </c>
      <c r="M8" s="11">
        <f t="shared" si="1"/>
        <v>2292</v>
      </c>
      <c r="N8" s="11">
        <f t="shared" si="1"/>
        <v>1297</v>
      </c>
      <c r="O8" s="11">
        <f t="shared" si="1"/>
        <v>44974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5566</v>
      </c>
      <c r="C9" s="11">
        <v>5432</v>
      </c>
      <c r="D9" s="11">
        <v>3381</v>
      </c>
      <c r="E9" s="11">
        <v>919</v>
      </c>
      <c r="F9" s="11">
        <v>3240</v>
      </c>
      <c r="G9" s="11">
        <v>6416</v>
      </c>
      <c r="H9" s="11">
        <v>828</v>
      </c>
      <c r="I9" s="11">
        <v>6785</v>
      </c>
      <c r="J9" s="11">
        <v>4018</v>
      </c>
      <c r="K9" s="11">
        <v>2828</v>
      </c>
      <c r="L9" s="11">
        <v>1972</v>
      </c>
      <c r="M9" s="11">
        <v>2292</v>
      </c>
      <c r="N9" s="11">
        <v>1290</v>
      </c>
      <c r="O9" s="11">
        <f>SUM(B9:N9)</f>
        <v>44967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7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135998</v>
      </c>
      <c r="C11" s="13">
        <v>89376</v>
      </c>
      <c r="D11" s="13">
        <v>92888</v>
      </c>
      <c r="E11" s="13">
        <v>24460</v>
      </c>
      <c r="F11" s="13">
        <v>76489</v>
      </c>
      <c r="G11" s="13">
        <v>111950</v>
      </c>
      <c r="H11" s="13">
        <v>14445</v>
      </c>
      <c r="I11" s="13">
        <v>89810</v>
      </c>
      <c r="J11" s="13">
        <v>74560</v>
      </c>
      <c r="K11" s="13">
        <v>130148</v>
      </c>
      <c r="L11" s="13">
        <v>98875</v>
      </c>
      <c r="M11" s="13">
        <v>40282</v>
      </c>
      <c r="N11" s="13">
        <v>23104</v>
      </c>
      <c r="O11" s="11">
        <f>SUM(B11:N11)</f>
        <v>1002385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12556</v>
      </c>
      <c r="C12" s="13">
        <v>10353</v>
      </c>
      <c r="D12" s="13">
        <v>9233</v>
      </c>
      <c r="E12" s="13">
        <v>3235</v>
      </c>
      <c r="F12" s="13">
        <v>8714</v>
      </c>
      <c r="G12" s="13">
        <v>14544</v>
      </c>
      <c r="H12" s="13">
        <v>2083</v>
      </c>
      <c r="I12" s="13">
        <v>11223</v>
      </c>
      <c r="J12" s="13">
        <v>8717</v>
      </c>
      <c r="K12" s="13">
        <v>10686</v>
      </c>
      <c r="L12" s="13">
        <v>8022</v>
      </c>
      <c r="M12" s="13">
        <v>2925</v>
      </c>
      <c r="N12" s="13">
        <v>1318</v>
      </c>
      <c r="O12" s="11">
        <f>SUM(B12:N12)</f>
        <v>103609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123442</v>
      </c>
      <c r="C13" s="15">
        <f t="shared" si="2"/>
        <v>79023</v>
      </c>
      <c r="D13" s="15">
        <f t="shared" si="2"/>
        <v>83655</v>
      </c>
      <c r="E13" s="15">
        <f t="shared" si="2"/>
        <v>21225</v>
      </c>
      <c r="F13" s="15">
        <f t="shared" si="2"/>
        <v>67775</v>
      </c>
      <c r="G13" s="15">
        <f t="shared" si="2"/>
        <v>97406</v>
      </c>
      <c r="H13" s="15">
        <f t="shared" si="2"/>
        <v>12362</v>
      </c>
      <c r="I13" s="15">
        <f t="shared" si="2"/>
        <v>78587</v>
      </c>
      <c r="J13" s="15">
        <f t="shared" si="2"/>
        <v>65843</v>
      </c>
      <c r="K13" s="15">
        <f t="shared" si="2"/>
        <v>119462</v>
      </c>
      <c r="L13" s="15">
        <f t="shared" si="2"/>
        <v>90853</v>
      </c>
      <c r="M13" s="15">
        <f t="shared" si="2"/>
        <v>37357</v>
      </c>
      <c r="N13" s="15">
        <f t="shared" si="2"/>
        <v>21786</v>
      </c>
      <c r="O13" s="11">
        <f>SUM(B13:N13)</f>
        <v>898776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1.174454974893342</v>
      </c>
      <c r="C18" s="19">
        <v>1.253695717365046</v>
      </c>
      <c r="D18" s="19">
        <v>1.3922312814596</v>
      </c>
      <c r="E18" s="19">
        <v>0.858868826812548</v>
      </c>
      <c r="F18" s="19">
        <v>1.308398254022425</v>
      </c>
      <c r="G18" s="19">
        <v>1.422186938089286</v>
      </c>
      <c r="H18" s="19">
        <v>1.583539715975515</v>
      </c>
      <c r="I18" s="19">
        <v>1.125106230368245</v>
      </c>
      <c r="J18" s="19">
        <v>1.34523662125875</v>
      </c>
      <c r="K18" s="19">
        <v>1.196014099440616</v>
      </c>
      <c r="L18" s="19">
        <v>1.265490055487933</v>
      </c>
      <c r="M18" s="19">
        <v>1.227472738378513</v>
      </c>
      <c r="N18" s="19">
        <v>1.043489961391552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584368.5599999999</v>
      </c>
      <c r="C20" s="24">
        <f t="shared" si="3"/>
        <v>411558.87</v>
      </c>
      <c r="D20" s="24">
        <f t="shared" si="3"/>
        <v>406362.51</v>
      </c>
      <c r="E20" s="24">
        <f t="shared" si="3"/>
        <v>116956.66999999998</v>
      </c>
      <c r="F20" s="24">
        <f t="shared" si="3"/>
        <v>373231.81000000006</v>
      </c>
      <c r="G20" s="24">
        <f t="shared" si="3"/>
        <v>502620.14999999997</v>
      </c>
      <c r="H20" s="24">
        <f t="shared" si="3"/>
        <v>102428.83</v>
      </c>
      <c r="I20" s="24">
        <f t="shared" si="3"/>
        <v>396964.81</v>
      </c>
      <c r="J20" s="24">
        <f t="shared" si="3"/>
        <v>368390.3900000001</v>
      </c>
      <c r="K20" s="24">
        <f t="shared" si="3"/>
        <v>534186.67</v>
      </c>
      <c r="L20" s="24">
        <f t="shared" si="3"/>
        <v>489542.58999999997</v>
      </c>
      <c r="M20" s="24">
        <f t="shared" si="3"/>
        <v>243988.66</v>
      </c>
      <c r="N20" s="24">
        <f t="shared" si="3"/>
        <v>104993.81</v>
      </c>
      <c r="O20" s="24">
        <f>O21+O22+O23+O24+O25+O26+O27+O28+O29</f>
        <v>4635594.330000001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417896.93</v>
      </c>
      <c r="C21" s="28">
        <f aca="true" t="shared" si="4" ref="C21:N21">ROUND((C15+C16)*C7,2)</f>
        <v>289126.48</v>
      </c>
      <c r="D21" s="28">
        <f t="shared" si="4"/>
        <v>257471.44</v>
      </c>
      <c r="E21" s="28">
        <f t="shared" si="4"/>
        <v>115956.65</v>
      </c>
      <c r="F21" s="28">
        <f t="shared" si="4"/>
        <v>247151.93</v>
      </c>
      <c r="G21" s="28">
        <f t="shared" si="4"/>
        <v>301904.32</v>
      </c>
      <c r="H21" s="28">
        <f t="shared" si="4"/>
        <v>52303.92</v>
      </c>
      <c r="I21" s="28">
        <f t="shared" si="4"/>
        <v>292499.32</v>
      </c>
      <c r="J21" s="28">
        <f t="shared" si="4"/>
        <v>239325.01</v>
      </c>
      <c r="K21" s="28">
        <f t="shared" si="4"/>
        <v>382824.61</v>
      </c>
      <c r="L21" s="28">
        <f t="shared" si="4"/>
        <v>330576.47</v>
      </c>
      <c r="M21" s="28">
        <f t="shared" si="4"/>
        <v>161036.16</v>
      </c>
      <c r="N21" s="28">
        <f t="shared" si="4"/>
        <v>83370.9</v>
      </c>
      <c r="O21" s="28">
        <f aca="true" t="shared" si="5" ref="O21:O29">SUM(B21:N21)</f>
        <v>3171444.14</v>
      </c>
    </row>
    <row r="22" spans="1:23" ht="18.75" customHeight="1">
      <c r="A22" s="26" t="s">
        <v>33</v>
      </c>
      <c r="B22" s="28">
        <f>IF(B18&lt;&gt;0,ROUND((B18-1)*B21,2),0)</f>
        <v>72904.2</v>
      </c>
      <c r="C22" s="28">
        <f aca="true" t="shared" si="6" ref="C22:N22">IF(C18&lt;&gt;0,ROUND((C18-1)*C21,2),0)</f>
        <v>73350.15</v>
      </c>
      <c r="D22" s="28">
        <f t="shared" si="6"/>
        <v>100988.35</v>
      </c>
      <c r="E22" s="28">
        <f t="shared" si="6"/>
        <v>-16365.1</v>
      </c>
      <c r="F22" s="28">
        <f t="shared" si="6"/>
        <v>76221.22</v>
      </c>
      <c r="G22" s="28">
        <f t="shared" si="6"/>
        <v>127460.06</v>
      </c>
      <c r="H22" s="28">
        <f t="shared" si="6"/>
        <v>30521.41</v>
      </c>
      <c r="I22" s="28">
        <f t="shared" si="6"/>
        <v>36593.49</v>
      </c>
      <c r="J22" s="28">
        <f t="shared" si="6"/>
        <v>82623.76</v>
      </c>
      <c r="K22" s="28">
        <f t="shared" si="6"/>
        <v>75039.02</v>
      </c>
      <c r="L22" s="28">
        <f t="shared" si="6"/>
        <v>87764.77</v>
      </c>
      <c r="M22" s="28">
        <f t="shared" si="6"/>
        <v>36631.34</v>
      </c>
      <c r="N22" s="28">
        <f t="shared" si="6"/>
        <v>3625.8</v>
      </c>
      <c r="O22" s="28">
        <f t="shared" si="5"/>
        <v>787358.47</v>
      </c>
      <c r="W22" s="51"/>
    </row>
    <row r="23" spans="1:15" ht="18.75" customHeight="1">
      <c r="A23" s="26" t="s">
        <v>34</v>
      </c>
      <c r="B23" s="28">
        <v>26852.44</v>
      </c>
      <c r="C23" s="28">
        <v>19004.72</v>
      </c>
      <c r="D23" s="28">
        <v>17529.56</v>
      </c>
      <c r="E23" s="28">
        <v>6031.34</v>
      </c>
      <c r="F23" s="28">
        <v>18587.07</v>
      </c>
      <c r="G23" s="28">
        <v>26820.87</v>
      </c>
      <c r="H23" s="28">
        <v>3106.5</v>
      </c>
      <c r="I23" s="28">
        <v>20354.22</v>
      </c>
      <c r="J23" s="28">
        <v>15924.27</v>
      </c>
      <c r="K23" s="28">
        <v>30813.89</v>
      </c>
      <c r="L23" s="28">
        <v>26002.51</v>
      </c>
      <c r="M23" s="28">
        <v>14186.1</v>
      </c>
      <c r="N23" s="28">
        <v>7030.5</v>
      </c>
      <c r="O23" s="28">
        <f t="shared" si="5"/>
        <v>232243.99000000002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1299.95</v>
      </c>
      <c r="C26" s="28">
        <v>959.49</v>
      </c>
      <c r="D26" s="28">
        <v>942.6</v>
      </c>
      <c r="E26" s="28">
        <v>267.31</v>
      </c>
      <c r="F26" s="28">
        <v>858.19</v>
      </c>
      <c r="G26" s="28">
        <v>1142.38</v>
      </c>
      <c r="H26" s="28">
        <v>219.47</v>
      </c>
      <c r="I26" s="28">
        <v>880.7</v>
      </c>
      <c r="J26" s="28">
        <v>846.94</v>
      </c>
      <c r="K26" s="28">
        <v>1223.98</v>
      </c>
      <c r="L26" s="28">
        <v>1111.43</v>
      </c>
      <c r="M26" s="28">
        <v>531.8</v>
      </c>
      <c r="N26" s="28">
        <v>241.97</v>
      </c>
      <c r="O26" s="28">
        <f t="shared" si="5"/>
        <v>10526.21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683.2</v>
      </c>
      <c r="K27" s="28">
        <v>877.6</v>
      </c>
      <c r="L27" s="28">
        <v>779</v>
      </c>
      <c r="M27" s="28">
        <v>440.92</v>
      </c>
      <c r="N27" s="28">
        <v>231.02</v>
      </c>
      <c r="O27" s="28">
        <f t="shared" si="5"/>
        <v>8163.2300000000005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60244.89</v>
      </c>
      <c r="C29" s="28">
        <v>24334.15</v>
      </c>
      <c r="D29" s="28">
        <v>26614.12</v>
      </c>
      <c r="E29" s="28">
        <v>8935.82</v>
      </c>
      <c r="F29" s="28">
        <v>27590.75</v>
      </c>
      <c r="G29" s="28">
        <v>42124.94</v>
      </c>
      <c r="H29" s="28">
        <v>14200.6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392794.04000000004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-29731.64</v>
      </c>
      <c r="C31" s="28">
        <f aca="true" t="shared" si="7" ref="C31:O31">+C32+C34+C47+C48+C49+C54-C55</f>
        <v>-23900.8</v>
      </c>
      <c r="D31" s="28">
        <f t="shared" si="7"/>
        <v>-18673.88</v>
      </c>
      <c r="E31" s="28">
        <f t="shared" si="7"/>
        <v>-5123.8099999999995</v>
      </c>
      <c r="F31" s="28">
        <f t="shared" si="7"/>
        <v>-17712.41</v>
      </c>
      <c r="G31" s="28">
        <f t="shared" si="7"/>
        <v>-32835.35</v>
      </c>
      <c r="H31" s="28">
        <f t="shared" si="7"/>
        <v>-7172.33</v>
      </c>
      <c r="I31" s="28">
        <f t="shared" si="7"/>
        <v>-33404.31</v>
      </c>
      <c r="J31" s="28">
        <f t="shared" si="7"/>
        <v>-21094.71</v>
      </c>
      <c r="K31" s="28">
        <f t="shared" si="7"/>
        <v>-422373.32</v>
      </c>
      <c r="L31" s="28">
        <f t="shared" si="7"/>
        <v>-382161.07</v>
      </c>
      <c r="M31" s="28">
        <f t="shared" si="7"/>
        <v>-12233.41</v>
      </c>
      <c r="N31" s="28">
        <f t="shared" si="7"/>
        <v>-6640.37</v>
      </c>
      <c r="O31" s="28">
        <f t="shared" si="7"/>
        <v>-1013057.4099999999</v>
      </c>
    </row>
    <row r="32" spans="1:15" ht="18.75" customHeight="1">
      <c r="A32" s="26" t="s">
        <v>38</v>
      </c>
      <c r="B32" s="29">
        <f>+B33</f>
        <v>-24490.4</v>
      </c>
      <c r="C32" s="29">
        <f>+C33</f>
        <v>-23900.8</v>
      </c>
      <c r="D32" s="29">
        <f aca="true" t="shared" si="8" ref="D32:O32">+D33</f>
        <v>-14876.4</v>
      </c>
      <c r="E32" s="29">
        <f t="shared" si="8"/>
        <v>-4043.6</v>
      </c>
      <c r="F32" s="29">
        <f t="shared" si="8"/>
        <v>-14256</v>
      </c>
      <c r="G32" s="29">
        <f t="shared" si="8"/>
        <v>-28230.4</v>
      </c>
      <c r="H32" s="29">
        <f t="shared" si="8"/>
        <v>-3643.2</v>
      </c>
      <c r="I32" s="29">
        <f t="shared" si="8"/>
        <v>-29854</v>
      </c>
      <c r="J32" s="29">
        <f t="shared" si="8"/>
        <v>-17679.2</v>
      </c>
      <c r="K32" s="29">
        <f t="shared" si="8"/>
        <v>-12443.2</v>
      </c>
      <c r="L32" s="29">
        <f t="shared" si="8"/>
        <v>-8676.8</v>
      </c>
      <c r="M32" s="29">
        <f t="shared" si="8"/>
        <v>-10084.8</v>
      </c>
      <c r="N32" s="29">
        <f t="shared" si="8"/>
        <v>-5676</v>
      </c>
      <c r="O32" s="29">
        <f t="shared" si="8"/>
        <v>-197854.8</v>
      </c>
    </row>
    <row r="33" spans="1:26" ht="18.75" customHeight="1">
      <c r="A33" s="27" t="s">
        <v>39</v>
      </c>
      <c r="B33" s="16">
        <f>ROUND((-B9)*$G$3,2)</f>
        <v>-24490.4</v>
      </c>
      <c r="C33" s="16">
        <f aca="true" t="shared" si="9" ref="C33:N33">ROUND((-C9)*$G$3,2)</f>
        <v>-23900.8</v>
      </c>
      <c r="D33" s="16">
        <f t="shared" si="9"/>
        <v>-14876.4</v>
      </c>
      <c r="E33" s="16">
        <f t="shared" si="9"/>
        <v>-4043.6</v>
      </c>
      <c r="F33" s="16">
        <f t="shared" si="9"/>
        <v>-14256</v>
      </c>
      <c r="G33" s="16">
        <f t="shared" si="9"/>
        <v>-28230.4</v>
      </c>
      <c r="H33" s="16">
        <f t="shared" si="9"/>
        <v>-3643.2</v>
      </c>
      <c r="I33" s="16">
        <f t="shared" si="9"/>
        <v>-29854</v>
      </c>
      <c r="J33" s="16">
        <f t="shared" si="9"/>
        <v>-17679.2</v>
      </c>
      <c r="K33" s="16">
        <f t="shared" si="9"/>
        <v>-12443.2</v>
      </c>
      <c r="L33" s="16">
        <f t="shared" si="9"/>
        <v>-8676.8</v>
      </c>
      <c r="M33" s="16">
        <f t="shared" si="9"/>
        <v>-10084.8</v>
      </c>
      <c r="N33" s="16">
        <f t="shared" si="9"/>
        <v>-5676</v>
      </c>
      <c r="O33" s="30">
        <f aca="true" t="shared" si="10" ref="O33:O55">SUM(B33:N33)</f>
        <v>-197854.8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-5241.24</v>
      </c>
      <c r="C34" s="29">
        <f aca="true" t="shared" si="11" ref="C34:O34">SUM(C35:C45)</f>
        <v>0</v>
      </c>
      <c r="D34" s="29">
        <f t="shared" si="11"/>
        <v>-3797.48</v>
      </c>
      <c r="E34" s="29">
        <f t="shared" si="11"/>
        <v>-1080.21</v>
      </c>
      <c r="F34" s="29">
        <f t="shared" si="11"/>
        <v>-3456.41</v>
      </c>
      <c r="G34" s="29">
        <f t="shared" si="11"/>
        <v>-4604.95</v>
      </c>
      <c r="H34" s="29">
        <f t="shared" si="11"/>
        <v>-3529.13</v>
      </c>
      <c r="I34" s="29">
        <f t="shared" si="11"/>
        <v>-3550.31</v>
      </c>
      <c r="J34" s="29">
        <f t="shared" si="11"/>
        <v>-3415.51</v>
      </c>
      <c r="K34" s="29">
        <f t="shared" si="11"/>
        <v>-409930.12</v>
      </c>
      <c r="L34" s="29">
        <f t="shared" si="11"/>
        <v>-373484.27</v>
      </c>
      <c r="M34" s="29">
        <f t="shared" si="11"/>
        <v>-2148.61</v>
      </c>
      <c r="N34" s="29">
        <f t="shared" si="11"/>
        <v>-964.37</v>
      </c>
      <c r="O34" s="29">
        <f t="shared" si="11"/>
        <v>-815202.61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-2646.85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-2646.85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84</v>
      </c>
      <c r="B43" s="31">
        <v>-5241.24</v>
      </c>
      <c r="C43" s="31">
        <v>0</v>
      </c>
      <c r="D43" s="31">
        <v>-3797.48</v>
      </c>
      <c r="E43" s="31">
        <v>-1080.21</v>
      </c>
      <c r="F43" s="31">
        <v>-3456.41</v>
      </c>
      <c r="G43" s="31">
        <v>-4604.95</v>
      </c>
      <c r="H43" s="31">
        <v>-882.28</v>
      </c>
      <c r="I43" s="31">
        <v>-3550.31</v>
      </c>
      <c r="J43" s="31">
        <v>-3415.51</v>
      </c>
      <c r="K43" s="31">
        <v>-4930.12</v>
      </c>
      <c r="L43" s="31">
        <v>-4484.27</v>
      </c>
      <c r="M43" s="31">
        <v>-2148.61</v>
      </c>
      <c r="N43" s="31">
        <v>-964.37</v>
      </c>
      <c r="O43" s="31">
        <f>SUM(B43:N43)</f>
        <v>-38555.76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47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554636.9199999999</v>
      </c>
      <c r="C53" s="34">
        <f aca="true" t="shared" si="13" ref="C53:N53">+C20+C31</f>
        <v>387658.07</v>
      </c>
      <c r="D53" s="34">
        <f t="shared" si="13"/>
        <v>387688.63</v>
      </c>
      <c r="E53" s="34">
        <f t="shared" si="13"/>
        <v>111832.85999999999</v>
      </c>
      <c r="F53" s="34">
        <f t="shared" si="13"/>
        <v>355519.4000000001</v>
      </c>
      <c r="G53" s="34">
        <f t="shared" si="13"/>
        <v>469784.8</v>
      </c>
      <c r="H53" s="34">
        <f t="shared" si="13"/>
        <v>95256.5</v>
      </c>
      <c r="I53" s="34">
        <f t="shared" si="13"/>
        <v>363560.5</v>
      </c>
      <c r="J53" s="34">
        <f t="shared" si="13"/>
        <v>347295.68000000005</v>
      </c>
      <c r="K53" s="34">
        <f t="shared" si="13"/>
        <v>111813.35000000003</v>
      </c>
      <c r="L53" s="34">
        <f t="shared" si="13"/>
        <v>107381.51999999996</v>
      </c>
      <c r="M53" s="34">
        <f t="shared" si="13"/>
        <v>231755.25</v>
      </c>
      <c r="N53" s="34">
        <f t="shared" si="13"/>
        <v>98353.44</v>
      </c>
      <c r="O53" s="34">
        <f>SUM(B53:N53)</f>
        <v>3622536.9200000004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554636.92</v>
      </c>
      <c r="C59" s="42">
        <f t="shared" si="14"/>
        <v>387658.07</v>
      </c>
      <c r="D59" s="42">
        <f t="shared" si="14"/>
        <v>387688.63</v>
      </c>
      <c r="E59" s="42">
        <f t="shared" si="14"/>
        <v>111832.86</v>
      </c>
      <c r="F59" s="42">
        <f t="shared" si="14"/>
        <v>355519.4</v>
      </c>
      <c r="G59" s="42">
        <f t="shared" si="14"/>
        <v>469784.8</v>
      </c>
      <c r="H59" s="42">
        <f t="shared" si="14"/>
        <v>95256.5</v>
      </c>
      <c r="I59" s="42">
        <f t="shared" si="14"/>
        <v>363560.5</v>
      </c>
      <c r="J59" s="42">
        <f t="shared" si="14"/>
        <v>347295.68</v>
      </c>
      <c r="K59" s="42">
        <f t="shared" si="14"/>
        <v>111813.35</v>
      </c>
      <c r="L59" s="42">
        <f t="shared" si="14"/>
        <v>107381.51</v>
      </c>
      <c r="M59" s="42">
        <f t="shared" si="14"/>
        <v>231755.24</v>
      </c>
      <c r="N59" s="42">
        <f t="shared" si="14"/>
        <v>98353.43</v>
      </c>
      <c r="O59" s="34">
        <f t="shared" si="14"/>
        <v>3622536.89</v>
      </c>
      <c r="Q59"/>
    </row>
    <row r="60" spans="1:18" ht="18.75" customHeight="1">
      <c r="A60" s="26" t="s">
        <v>53</v>
      </c>
      <c r="B60" s="42">
        <v>460702.43</v>
      </c>
      <c r="C60" s="42">
        <v>279750.87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740453.3</v>
      </c>
      <c r="P60"/>
      <c r="Q60"/>
      <c r="R60" s="41"/>
    </row>
    <row r="61" spans="1:16" ht="18.75" customHeight="1">
      <c r="A61" s="26" t="s">
        <v>54</v>
      </c>
      <c r="B61" s="42">
        <v>93934.49</v>
      </c>
      <c r="C61" s="42">
        <v>107907.2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201841.69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387688.63</v>
      </c>
      <c r="E62" s="43">
        <v>0</v>
      </c>
      <c r="F62" s="43">
        <v>0</v>
      </c>
      <c r="G62" s="43">
        <v>0</v>
      </c>
      <c r="H62" s="42">
        <v>95256.5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482945.13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111832.86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111832.86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355519.4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355519.4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469784.8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469784.8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363560.5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363560.5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347295.68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347295.68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111813.35</v>
      </c>
      <c r="L68" s="29">
        <v>107381.51</v>
      </c>
      <c r="M68" s="43">
        <v>0</v>
      </c>
      <c r="N68" s="43">
        <v>0</v>
      </c>
      <c r="O68" s="34">
        <f t="shared" si="15"/>
        <v>219194.86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231755.24</v>
      </c>
      <c r="N69" s="43">
        <v>0</v>
      </c>
      <c r="O69" s="34">
        <f t="shared" si="15"/>
        <v>231755.24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98353.43</v>
      </c>
      <c r="O70" s="46">
        <f t="shared" si="15"/>
        <v>98353.43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2023-09-22T18:48:25Z</dcterms:modified>
  <cp:category/>
  <cp:version/>
  <cp:contentType/>
  <cp:contentStatus/>
</cp:coreProperties>
</file>