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<sst xmlns="http://schemas.openxmlformats.org/spreadsheetml/2006/main" count="88" uniqueCount="85">
  <si>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</si>
  <si>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</si>
  <si>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</si>
  <si>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</si>
  <si>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</si>
  <si>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</si>
  <si>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</si>
  <si>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</si>
  <si>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</si>
  <si>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</si>
  <si>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</si>
  <si>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</si>
  <si>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</si>
  <si>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</si>
  <si>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</si>
  <si>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</si>
  <si>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</si>
  <si>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</si>
  <si>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</si>
  <si>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</si>
  <si>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</si>
  <si>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</si>
  <si>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</si>
  <si>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</si>
  <si>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</si>
  <si>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</si>
  <si>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</si>
  <si>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</si>
  <si>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</si>
  <si>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</si>
  <si>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</si>
  <si>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</si>
  <si>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</si>
  <si>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</si>
  <si>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</si>
  <si>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</si>
  <si>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</si>
  <si>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</si>
  <si>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</si>
  <si>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</si>
  <si>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</si>
  <si>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</si>
  <si>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</si>
  <si>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</si>
  <si>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</si>
  <si>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</si>
  <si>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</si>
  <si>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</si>
  <si>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</si>
  <si>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</si>
  <si>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</si>
  <si>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</si>
  <si>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</si>
  <si>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</si>
  <si>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</si>
  <si>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</si>
  <si>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</si>
  <si>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</si>
  <si>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</si>
  <si>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</si>
  <si>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</si>
  <si>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</si>
  <si>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</si>
  <si>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</si>
  <si>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</si>
  <si>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</si>
  <si>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</si>
  <si>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</si>
  <si>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</si>
  <si>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</si>
  <si>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</si>
  <si>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</si>
  <si>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</si>
  <si>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</si>
  <si>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</si>
  <si>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</si>
  <si>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</si>
  <si>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</si>
  <si>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</si>
  <si>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</si>
  <si>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</si>
  <si>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</si>
  <si>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</si>
  <si>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16/09/23 - VENCIMENTO 22/09/23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</si>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</sst>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272355</v>
      </c>
      <c r="C7" s="9">
        <f t="shared" si="0"/>
        <v>177952</v>
      </c>
      <c r="D7" s="9">
        <f t="shared" si="0"/>
        <v>183398</v>
      </c>
      <c r="E7" s="9">
        <f t="shared" si="0"/>
        <v>48472</v>
      </c>
      <c r="F7" s="9">
        <f t="shared" si="0"/>
        <v>144768</v>
      </c>
      <c r="G7" s="9">
        <f t="shared" si="0"/>
        <v>229906</v>
      </c>
      <c r="H7" s="9">
        <f t="shared" si="0"/>
        <v>30514</v>
      </c>
      <c r="I7" s="9">
        <f t="shared" si="0"/>
        <v>187590</v>
      </c>
      <c r="J7" s="9">
        <f t="shared" si="0"/>
        <v>147672</v>
      </c>
      <c r="K7" s="9">
        <f t="shared" si="0"/>
        <v>231175</v>
      </c>
      <c r="L7" s="9">
        <f t="shared" si="0"/>
        <v>178621</v>
      </c>
      <c r="M7" s="9">
        <f t="shared" si="0"/>
        <v>78971</v>
      </c>
      <c r="N7" s="9">
        <f t="shared" si="0"/>
        <v>53107</v>
      </c>
      <c r="O7" s="9">
        <f t="shared" si="0"/>
        <v>1964501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9570</v>
      </c>
      <c r="C8" s="11">
        <f t="shared" si="1"/>
        <v>8884</v>
      </c>
      <c r="D8" s="11">
        <f t="shared" si="1"/>
        <v>5916</v>
      </c>
      <c r="E8" s="11">
        <f t="shared" si="1"/>
        <v>1713</v>
      </c>
      <c r="F8" s="11">
        <f t="shared" si="1"/>
        <v>4953</v>
      </c>
      <c r="G8" s="11">
        <f t="shared" si="1"/>
        <v>10585</v>
      </c>
      <c r="H8" s="11">
        <f t="shared" si="1"/>
        <v>1442</v>
      </c>
      <c r="I8" s="11">
        <f t="shared" si="1"/>
        <v>11566</v>
      </c>
      <c r="J8" s="11">
        <f t="shared" si="1"/>
        <v>6747</v>
      </c>
      <c r="K8" s="11">
        <f t="shared" si="1"/>
        <v>4255</v>
      </c>
      <c r="L8" s="11">
        <f t="shared" si="1"/>
        <v>3186</v>
      </c>
      <c r="M8" s="11">
        <f t="shared" si="1"/>
        <v>4000</v>
      </c>
      <c r="N8" s="11">
        <f t="shared" si="1"/>
        <v>2751</v>
      </c>
      <c r="O8" s="11">
        <f t="shared" si="1"/>
        <v>75568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9570</v>
      </c>
      <c r="C9" s="11">
        <v>8884</v>
      </c>
      <c r="D9" s="11">
        <v>5916</v>
      </c>
      <c r="E9" s="11">
        <v>1713</v>
      </c>
      <c r="F9" s="11">
        <v>4953</v>
      </c>
      <c r="G9" s="11">
        <v>10585</v>
      </c>
      <c r="H9" s="11">
        <v>1442</v>
      </c>
      <c r="I9" s="11">
        <v>11566</v>
      </c>
      <c r="J9" s="11">
        <v>6747</v>
      </c>
      <c r="K9" s="11">
        <v>4255</v>
      </c>
      <c r="L9" s="11">
        <v>3186</v>
      </c>
      <c r="M9" s="11">
        <v>4000</v>
      </c>
      <c r="N9" s="11">
        <v>2735</v>
      </c>
      <c r="O9" s="11">
        <f>SUM(B9:N9)</f>
        <v>75552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16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262785</v>
      </c>
      <c r="C11" s="13">
        <v>169068</v>
      </c>
      <c r="D11" s="13">
        <v>177482</v>
      </c>
      <c r="E11" s="13">
        <v>46759</v>
      </c>
      <c r="F11" s="13">
        <v>139815</v>
      </c>
      <c r="G11" s="13">
        <v>219321</v>
      </c>
      <c r="H11" s="13">
        <v>29072</v>
      </c>
      <c r="I11" s="13">
        <v>176024</v>
      </c>
      <c r="J11" s="13">
        <v>140925</v>
      </c>
      <c r="K11" s="13">
        <v>226920</v>
      </c>
      <c r="L11" s="13">
        <v>175435</v>
      </c>
      <c r="M11" s="13">
        <v>74971</v>
      </c>
      <c r="N11" s="13">
        <v>50356</v>
      </c>
      <c r="O11" s="11">
        <f>SUM(B11:N11)</f>
        <v>1888933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20501</v>
      </c>
      <c r="C12" s="13">
        <v>17229</v>
      </c>
      <c r="D12" s="13">
        <v>14717</v>
      </c>
      <c r="E12" s="13">
        <v>5210</v>
      </c>
      <c r="F12" s="13">
        <v>13476</v>
      </c>
      <c r="G12" s="13">
        <v>23945</v>
      </c>
      <c r="H12" s="13">
        <v>3454</v>
      </c>
      <c r="I12" s="13">
        <v>18305</v>
      </c>
      <c r="J12" s="13">
        <v>12773</v>
      </c>
      <c r="K12" s="13">
        <v>16344</v>
      </c>
      <c r="L12" s="13">
        <v>11946</v>
      </c>
      <c r="M12" s="13">
        <v>4343</v>
      </c>
      <c r="N12" s="13">
        <v>2339</v>
      </c>
      <c r="O12" s="11">
        <f>SUM(B12:N12)</f>
        <v>164582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242284</v>
      </c>
      <c r="C13" s="15">
        <f t="shared" si="2"/>
        <v>151839</v>
      </c>
      <c r="D13" s="15">
        <f t="shared" si="2"/>
        <v>162765</v>
      </c>
      <c r="E13" s="15">
        <f t="shared" si="2"/>
        <v>41549</v>
      </c>
      <c r="F13" s="15">
        <f t="shared" si="2"/>
        <v>126339</v>
      </c>
      <c r="G13" s="15">
        <f t="shared" si="2"/>
        <v>195376</v>
      </c>
      <c r="H13" s="15">
        <f t="shared" si="2"/>
        <v>25618</v>
      </c>
      <c r="I13" s="15">
        <f t="shared" si="2"/>
        <v>157719</v>
      </c>
      <c r="J13" s="15">
        <f t="shared" si="2"/>
        <v>128152</v>
      </c>
      <c r="K13" s="15">
        <f t="shared" si="2"/>
        <v>210576</v>
      </c>
      <c r="L13" s="15">
        <f t="shared" si="2"/>
        <v>163489</v>
      </c>
      <c r="M13" s="15">
        <f t="shared" si="2"/>
        <v>70628</v>
      </c>
      <c r="N13" s="15">
        <f t="shared" si="2"/>
        <v>48017</v>
      </c>
      <c r="O13" s="11">
        <f>SUM(B13:N13)</f>
        <v>1724351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1.181603995562305</v>
      </c>
      <c r="C18" s="19">
        <v>1.257855159958732</v>
      </c>
      <c r="D18" s="19">
        <v>1.400204699146557</v>
      </c>
      <c r="E18" s="19">
        <v>0.846485728573278</v>
      </c>
      <c r="F18" s="19">
        <v>1.30740607835416</v>
      </c>
      <c r="G18" s="19">
        <v>1.425638056309306</v>
      </c>
      <c r="H18" s="19">
        <v>1.588257714796372</v>
      </c>
      <c r="I18" s="19">
        <v>1.126154786058994</v>
      </c>
      <c r="J18" s="19">
        <v>1.360594119946227</v>
      </c>
      <c r="K18" s="19">
        <v>1.192638240452588</v>
      </c>
      <c r="L18" s="19">
        <v>1.265360016605295</v>
      </c>
      <c r="M18" s="19">
        <v>1.22612481407755</v>
      </c>
      <c r="N18" s="19">
        <v>1.043291891337702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1059915.3</v>
      </c>
      <c r="C20" s="24">
        <f t="shared" si="3"/>
        <v>744141.59</v>
      </c>
      <c r="D20" s="24">
        <f t="shared" si="3"/>
        <v>740909.7900000002</v>
      </c>
      <c r="E20" s="24">
        <f t="shared" si="3"/>
        <v>206995.18</v>
      </c>
      <c r="F20" s="24">
        <f t="shared" si="3"/>
        <v>645251.66</v>
      </c>
      <c r="G20" s="24">
        <f t="shared" si="3"/>
        <v>920562.5000000002</v>
      </c>
      <c r="H20" s="24">
        <f t="shared" si="3"/>
        <v>186466.60000000003</v>
      </c>
      <c r="I20" s="24">
        <f t="shared" si="3"/>
        <v>717911.87</v>
      </c>
      <c r="J20" s="24">
        <f t="shared" si="3"/>
        <v>667280.7999999999</v>
      </c>
      <c r="K20" s="24">
        <f t="shared" si="3"/>
        <v>877015.48</v>
      </c>
      <c r="L20" s="24">
        <f t="shared" si="3"/>
        <v>822144.9700000001</v>
      </c>
      <c r="M20" s="24">
        <f t="shared" si="3"/>
        <v>415819.74</v>
      </c>
      <c r="N20" s="24">
        <f t="shared" si="3"/>
        <v>210390.21</v>
      </c>
      <c r="O20" s="24">
        <f>O21+O22+O23+O24+O25+O26+O27+O28+O29</f>
        <v>8214805.69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803991.96</v>
      </c>
      <c r="C21" s="28">
        <f aca="true" t="shared" si="4" ref="C21:N21">ROUND((C15+C16)*C7,2)</f>
        <v>542682.42</v>
      </c>
      <c r="D21" s="28">
        <f t="shared" si="4"/>
        <v>490497.95</v>
      </c>
      <c r="E21" s="28">
        <f t="shared" si="4"/>
        <v>221468.57</v>
      </c>
      <c r="F21" s="28">
        <f t="shared" si="4"/>
        <v>448766.32</v>
      </c>
      <c r="G21" s="28">
        <f t="shared" si="4"/>
        <v>586398.24</v>
      </c>
      <c r="H21" s="28">
        <f t="shared" si="4"/>
        <v>104498.24</v>
      </c>
      <c r="I21" s="28">
        <f t="shared" si="4"/>
        <v>568041.28</v>
      </c>
      <c r="J21" s="28">
        <f t="shared" si="4"/>
        <v>449764.61</v>
      </c>
      <c r="K21" s="28">
        <f t="shared" si="4"/>
        <v>665529.71</v>
      </c>
      <c r="L21" s="28">
        <f t="shared" si="4"/>
        <v>585519.64</v>
      </c>
      <c r="M21" s="28">
        <f t="shared" si="4"/>
        <v>298707.81</v>
      </c>
      <c r="N21" s="28">
        <f t="shared" si="4"/>
        <v>181450.69</v>
      </c>
      <c r="O21" s="28">
        <f aca="true" t="shared" si="5" ref="O21:O29">SUM(B21:N21)</f>
        <v>5947317.44</v>
      </c>
    </row>
    <row r="22" spans="1:23" ht="18.75" customHeight="1">
      <c r="A22" s="26" t="s">
        <v>33</v>
      </c>
      <c r="B22" s="28">
        <f>IF(B18&lt;&gt;0,ROUND((B18-1)*B21,2),0)</f>
        <v>146008.15</v>
      </c>
      <c r="C22" s="28">
        <f aca="true" t="shared" si="6" ref="C22:N22">IF(C18&lt;&gt;0,ROUND((C18-1)*C21,2),0)</f>
        <v>139933.46</v>
      </c>
      <c r="D22" s="28">
        <f t="shared" si="6"/>
        <v>196299.58</v>
      </c>
      <c r="E22" s="28">
        <f t="shared" si="6"/>
        <v>-33998.59</v>
      </c>
      <c r="F22" s="28">
        <f t="shared" si="6"/>
        <v>137953.49</v>
      </c>
      <c r="G22" s="28">
        <f t="shared" si="6"/>
        <v>249593.41</v>
      </c>
      <c r="H22" s="28">
        <f t="shared" si="6"/>
        <v>61471.9</v>
      </c>
      <c r="I22" s="28">
        <f t="shared" si="6"/>
        <v>71661.13</v>
      </c>
      <c r="J22" s="28">
        <f t="shared" si="6"/>
        <v>162182.47</v>
      </c>
      <c r="K22" s="28">
        <f t="shared" si="6"/>
        <v>128206.47</v>
      </c>
      <c r="L22" s="28">
        <f t="shared" si="6"/>
        <v>155373.5</v>
      </c>
      <c r="M22" s="28">
        <f t="shared" si="6"/>
        <v>67545.25</v>
      </c>
      <c r="N22" s="28">
        <f t="shared" si="6"/>
        <v>7855.34</v>
      </c>
      <c r="O22" s="28">
        <f t="shared" si="5"/>
        <v>1490085.56</v>
      </c>
      <c r="W22" s="51"/>
    </row>
    <row r="23" spans="1:15" ht="18.75" customHeight="1">
      <c r="A23" s="26" t="s">
        <v>34</v>
      </c>
      <c r="B23" s="28">
        <v>43163.62</v>
      </c>
      <c r="C23" s="28">
        <v>31445.38</v>
      </c>
      <c r="D23" s="28">
        <v>23725.03</v>
      </c>
      <c r="E23" s="28">
        <v>8194.24</v>
      </c>
      <c r="F23" s="28">
        <v>27291.21</v>
      </c>
      <c r="G23" s="28">
        <v>38102.19</v>
      </c>
      <c r="H23" s="28">
        <v>3988.2</v>
      </c>
      <c r="I23" s="28">
        <v>30669.17</v>
      </c>
      <c r="J23" s="28">
        <v>24805.12</v>
      </c>
      <c r="K23" s="28">
        <v>37877.07</v>
      </c>
      <c r="L23" s="28">
        <v>36120.52</v>
      </c>
      <c r="M23" s="28">
        <v>17445.69</v>
      </c>
      <c r="N23" s="28">
        <v>10089.44</v>
      </c>
      <c r="O23" s="28">
        <f t="shared" si="5"/>
        <v>332916.88000000006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1336.53</v>
      </c>
      <c r="C26" s="28">
        <v>962.3</v>
      </c>
      <c r="D26" s="28">
        <v>956.67</v>
      </c>
      <c r="E26" s="28">
        <v>264.49</v>
      </c>
      <c r="F26" s="28">
        <v>827.24</v>
      </c>
      <c r="G26" s="28">
        <v>1176.14</v>
      </c>
      <c r="H26" s="28">
        <v>230.73</v>
      </c>
      <c r="I26" s="28">
        <v>903.21</v>
      </c>
      <c r="J26" s="28">
        <v>858.19</v>
      </c>
      <c r="K26" s="28">
        <v>1117.06</v>
      </c>
      <c r="L26" s="28">
        <v>1043.9</v>
      </c>
      <c r="M26" s="28">
        <v>517.73</v>
      </c>
      <c r="N26" s="28">
        <v>270.1</v>
      </c>
      <c r="O26" s="28">
        <f t="shared" si="5"/>
        <v>10464.289999999999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683.2</v>
      </c>
      <c r="K27" s="28">
        <v>877.6</v>
      </c>
      <c r="L27" s="28">
        <v>779</v>
      </c>
      <c r="M27" s="28">
        <v>440.92</v>
      </c>
      <c r="N27" s="28">
        <v>231.02</v>
      </c>
      <c r="O27" s="28">
        <f t="shared" si="5"/>
        <v>8163.2300000000005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60244.89</v>
      </c>
      <c r="C29" s="28">
        <v>24334.15</v>
      </c>
      <c r="D29" s="28">
        <v>26614.12</v>
      </c>
      <c r="E29" s="28">
        <v>8935.82</v>
      </c>
      <c r="F29" s="28">
        <v>27590.75</v>
      </c>
      <c r="G29" s="28">
        <v>42124.94</v>
      </c>
      <c r="H29" s="28">
        <v>14200.6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392794.04000000004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-52104.7</v>
      </c>
      <c r="C31" s="28">
        <f aca="true" t="shared" si="7" ref="C31:O31">+C32+C34+C47+C48+C49+C54-C55</f>
        <v>-45104.38</v>
      </c>
      <c r="D31" s="28">
        <f t="shared" si="7"/>
        <v>-33173.36</v>
      </c>
      <c r="E31" s="28">
        <f t="shared" si="7"/>
        <v>-9517.789999999999</v>
      </c>
      <c r="F31" s="28">
        <f t="shared" si="7"/>
        <v>-27969.81</v>
      </c>
      <c r="G31" s="28">
        <f t="shared" si="7"/>
        <v>-55358.38</v>
      </c>
      <c r="H31" s="28">
        <f t="shared" si="7"/>
        <v>-13235.439999999999</v>
      </c>
      <c r="I31" s="28">
        <f t="shared" si="7"/>
        <v>-57650.18</v>
      </c>
      <c r="J31" s="28">
        <f t="shared" si="7"/>
        <v>-36091.21</v>
      </c>
      <c r="K31" s="28">
        <f t="shared" si="7"/>
        <v>-747080.4</v>
      </c>
      <c r="L31" s="28">
        <f t="shared" si="7"/>
        <v>-687828.6900000001</v>
      </c>
      <c r="M31" s="28">
        <f t="shared" si="7"/>
        <v>-21466.92</v>
      </c>
      <c r="N31" s="28">
        <f t="shared" si="7"/>
        <v>-14052.33</v>
      </c>
      <c r="O31" s="28">
        <f t="shared" si="7"/>
        <v>-1800633.59</v>
      </c>
    </row>
    <row r="32" spans="1:15" ht="18.75" customHeight="1">
      <c r="A32" s="26" t="s">
        <v>38</v>
      </c>
      <c r="B32" s="29">
        <f>+B33</f>
        <v>-42108</v>
      </c>
      <c r="C32" s="29">
        <f>+C33</f>
        <v>-39089.6</v>
      </c>
      <c r="D32" s="29">
        <f aca="true" t="shared" si="8" ref="D32:O32">+D33</f>
        <v>-26030.4</v>
      </c>
      <c r="E32" s="29">
        <f t="shared" si="8"/>
        <v>-7537.2</v>
      </c>
      <c r="F32" s="29">
        <f t="shared" si="8"/>
        <v>-21793.2</v>
      </c>
      <c r="G32" s="29">
        <f t="shared" si="8"/>
        <v>-46574</v>
      </c>
      <c r="H32" s="29">
        <f t="shared" si="8"/>
        <v>-6344.8</v>
      </c>
      <c r="I32" s="29">
        <f t="shared" si="8"/>
        <v>-50890.4</v>
      </c>
      <c r="J32" s="29">
        <f t="shared" si="8"/>
        <v>-29686.8</v>
      </c>
      <c r="K32" s="29">
        <f t="shared" si="8"/>
        <v>-18722</v>
      </c>
      <c r="L32" s="29">
        <f t="shared" si="8"/>
        <v>-14018.4</v>
      </c>
      <c r="M32" s="29">
        <f t="shared" si="8"/>
        <v>-17600</v>
      </c>
      <c r="N32" s="29">
        <f t="shared" si="8"/>
        <v>-12034</v>
      </c>
      <c r="O32" s="29">
        <f t="shared" si="8"/>
        <v>-332428.8</v>
      </c>
    </row>
    <row r="33" spans="1:26" ht="18.75" customHeight="1">
      <c r="A33" s="27" t="s">
        <v>39</v>
      </c>
      <c r="B33" s="16">
        <f>ROUND((-B9)*$G$3,2)</f>
        <v>-42108</v>
      </c>
      <c r="C33" s="16">
        <f aca="true" t="shared" si="9" ref="C33:N33">ROUND((-C9)*$G$3,2)</f>
        <v>-39089.6</v>
      </c>
      <c r="D33" s="16">
        <f t="shared" si="9"/>
        <v>-26030.4</v>
      </c>
      <c r="E33" s="16">
        <f t="shared" si="9"/>
        <v>-7537.2</v>
      </c>
      <c r="F33" s="16">
        <f t="shared" si="9"/>
        <v>-21793.2</v>
      </c>
      <c r="G33" s="16">
        <f t="shared" si="9"/>
        <v>-46574</v>
      </c>
      <c r="H33" s="16">
        <f t="shared" si="9"/>
        <v>-6344.8</v>
      </c>
      <c r="I33" s="16">
        <f t="shared" si="9"/>
        <v>-50890.4</v>
      </c>
      <c r="J33" s="16">
        <f t="shared" si="9"/>
        <v>-29686.8</v>
      </c>
      <c r="K33" s="16">
        <f t="shared" si="9"/>
        <v>-18722</v>
      </c>
      <c r="L33" s="16">
        <f t="shared" si="9"/>
        <v>-14018.4</v>
      </c>
      <c r="M33" s="16">
        <f t="shared" si="9"/>
        <v>-17600</v>
      </c>
      <c r="N33" s="16">
        <f t="shared" si="9"/>
        <v>-12034</v>
      </c>
      <c r="O33" s="30">
        <f aca="true" t="shared" si="10" ref="O33:O55">SUM(B33:N33)</f>
        <v>-332428.8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-9996.7</v>
      </c>
      <c r="C34" s="29">
        <f aca="true" t="shared" si="11" ref="C34:O34">SUM(C35:C45)</f>
        <v>-6014.78</v>
      </c>
      <c r="D34" s="29">
        <f t="shared" si="11"/>
        <v>-7142.96</v>
      </c>
      <c r="E34" s="29">
        <f t="shared" si="11"/>
        <v>-1980.59</v>
      </c>
      <c r="F34" s="29">
        <f t="shared" si="11"/>
        <v>-6176.61</v>
      </c>
      <c r="G34" s="29">
        <f t="shared" si="11"/>
        <v>-8784.38</v>
      </c>
      <c r="H34" s="29">
        <f t="shared" si="11"/>
        <v>-6890.639999999999</v>
      </c>
      <c r="I34" s="29">
        <f t="shared" si="11"/>
        <v>-6759.78</v>
      </c>
      <c r="J34" s="29">
        <f t="shared" si="11"/>
        <v>-6404.41</v>
      </c>
      <c r="K34" s="29">
        <f t="shared" si="11"/>
        <v>-728358.4</v>
      </c>
      <c r="L34" s="29">
        <f t="shared" si="11"/>
        <v>-673810.29</v>
      </c>
      <c r="M34" s="29">
        <f t="shared" si="11"/>
        <v>-3866.92</v>
      </c>
      <c r="N34" s="29">
        <f t="shared" si="11"/>
        <v>-2018.33</v>
      </c>
      <c r="O34" s="29">
        <f t="shared" si="11"/>
        <v>-1468204.79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-5167.98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-5167.98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84</v>
      </c>
      <c r="B43" s="31">
        <v>-9996.7</v>
      </c>
      <c r="C43" s="31">
        <v>-6014.78</v>
      </c>
      <c r="D43" s="31">
        <v>-7142.96</v>
      </c>
      <c r="E43" s="31">
        <v>-1980.59</v>
      </c>
      <c r="F43" s="31">
        <v>-6176.61</v>
      </c>
      <c r="G43" s="31">
        <v>-8784.38</v>
      </c>
      <c r="H43" s="31">
        <v>-1722.66</v>
      </c>
      <c r="I43" s="31">
        <v>-6759.78</v>
      </c>
      <c r="J43" s="31">
        <v>-6404.41</v>
      </c>
      <c r="K43" s="31">
        <v>-8358.4</v>
      </c>
      <c r="L43" s="31">
        <v>-7810.29</v>
      </c>
      <c r="M43" s="31">
        <v>-3866.92</v>
      </c>
      <c r="N43" s="31">
        <v>-2018.33</v>
      </c>
      <c r="O43" s="31">
        <f>SUM(B43:N43)</f>
        <v>-77036.81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47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1007810.6000000001</v>
      </c>
      <c r="C53" s="34">
        <f aca="true" t="shared" si="13" ref="C53:N53">+C20+C31</f>
        <v>699037.21</v>
      </c>
      <c r="D53" s="34">
        <f t="shared" si="13"/>
        <v>707736.4300000002</v>
      </c>
      <c r="E53" s="34">
        <f t="shared" si="13"/>
        <v>197477.38999999998</v>
      </c>
      <c r="F53" s="34">
        <f t="shared" si="13"/>
        <v>617281.85</v>
      </c>
      <c r="G53" s="34">
        <f t="shared" si="13"/>
        <v>865204.1200000002</v>
      </c>
      <c r="H53" s="34">
        <f t="shared" si="13"/>
        <v>173231.16000000003</v>
      </c>
      <c r="I53" s="34">
        <f t="shared" si="13"/>
        <v>660261.69</v>
      </c>
      <c r="J53" s="34">
        <f t="shared" si="13"/>
        <v>631189.59</v>
      </c>
      <c r="K53" s="34">
        <f t="shared" si="13"/>
        <v>129935.07999999996</v>
      </c>
      <c r="L53" s="34">
        <f t="shared" si="13"/>
        <v>134316.28000000003</v>
      </c>
      <c r="M53" s="34">
        <f t="shared" si="13"/>
        <v>394352.82</v>
      </c>
      <c r="N53" s="34">
        <f t="shared" si="13"/>
        <v>196337.88</v>
      </c>
      <c r="O53" s="34">
        <f>SUM(B53:N53)</f>
        <v>6414172.1000000015</v>
      </c>
      <c r="P53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1007810.6</v>
      </c>
      <c r="C59" s="42">
        <f t="shared" si="14"/>
        <v>699037.21</v>
      </c>
      <c r="D59" s="42">
        <f t="shared" si="14"/>
        <v>707736.44</v>
      </c>
      <c r="E59" s="42">
        <f t="shared" si="14"/>
        <v>197477.39</v>
      </c>
      <c r="F59" s="42">
        <f t="shared" si="14"/>
        <v>617281.86</v>
      </c>
      <c r="G59" s="42">
        <f t="shared" si="14"/>
        <v>865204.12</v>
      </c>
      <c r="H59" s="42">
        <f t="shared" si="14"/>
        <v>173231.16</v>
      </c>
      <c r="I59" s="42">
        <f t="shared" si="14"/>
        <v>660261.68</v>
      </c>
      <c r="J59" s="42">
        <f t="shared" si="14"/>
        <v>631189.59</v>
      </c>
      <c r="K59" s="42">
        <f t="shared" si="14"/>
        <v>129935.08</v>
      </c>
      <c r="L59" s="42">
        <f t="shared" si="14"/>
        <v>134316.28</v>
      </c>
      <c r="M59" s="42">
        <f t="shared" si="14"/>
        <v>394352.81</v>
      </c>
      <c r="N59" s="42">
        <f t="shared" si="14"/>
        <v>196337.88</v>
      </c>
      <c r="O59" s="34">
        <f t="shared" si="14"/>
        <v>6414172.1</v>
      </c>
      <c r="Q59"/>
    </row>
    <row r="60" spans="1:18" ht="18.75" customHeight="1">
      <c r="A60" s="26" t="s">
        <v>53</v>
      </c>
      <c r="B60" s="42">
        <v>827773.12</v>
      </c>
      <c r="C60" s="42">
        <v>498650.4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1326423.52</v>
      </c>
      <c r="P60"/>
      <c r="Q60"/>
      <c r="R60" s="41"/>
    </row>
    <row r="61" spans="1:16" ht="18.75" customHeight="1">
      <c r="A61" s="26" t="s">
        <v>54</v>
      </c>
      <c r="B61" s="42">
        <v>180037.48</v>
      </c>
      <c r="C61" s="42">
        <v>200386.81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380424.29000000004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707736.44</v>
      </c>
      <c r="E62" s="43">
        <v>0</v>
      </c>
      <c r="F62" s="43">
        <v>0</v>
      </c>
      <c r="G62" s="43">
        <v>0</v>
      </c>
      <c r="H62" s="42">
        <v>173231.16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880967.6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197477.39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197477.39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617281.86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617281.86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865204.12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865204.12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660261.68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660261.68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631189.59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631189.59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129935.08</v>
      </c>
      <c r="L68" s="29">
        <v>134316.28</v>
      </c>
      <c r="M68" s="43">
        <v>0</v>
      </c>
      <c r="N68" s="43">
        <v>0</v>
      </c>
      <c r="O68" s="34">
        <f t="shared" si="15"/>
        <v>264251.36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394352.81</v>
      </c>
      <c r="N69" s="43">
        <v>0</v>
      </c>
      <c r="O69" s="34">
        <f t="shared" si="15"/>
        <v>394352.81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196337.88</v>
      </c>
      <c r="O70" s="46">
        <f t="shared" si="15"/>
        <v>196337.88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2023-09-22T18:36:08Z</dcterms:modified>
  <cp:category/>
  <cp:version/>
  <cp:contentType/>
  <cp:contentStatus/>
</cp:coreProperties>
</file>