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<sst xmlns="http://schemas.openxmlformats.org/spreadsheetml/2006/main" count="89" uniqueCount="86">
  <si>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</si>
  <si>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</si>
  <si>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</si>
  <si>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</si>
  <si>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</si>
  <si>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</si>
  <si>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</si>
  <si>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</si>
  <si>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</si>
  <si>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</si>
  <si>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</si>
  <si>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</si>
  <si>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</si>
  <si>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</si>
  <si>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</si>
  <si>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</si>
  <si>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</si>
  <si>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</si>
  <si>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</si>
  <si>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</si>
  <si>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</si>
  <si>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</si>
  <si>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</si>
  <si>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</si>
  <si>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</si>
  <si>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</si>
  <si>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</si>
  <si>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</si>
  <si>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</si>
  <si>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</si>
  <si>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</si>
  <si>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</si>
  <si>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</si>
  <si>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</si>
  <si>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</si>
  <si>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</si>
  <si>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</si>
  <si>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</si>
  <si>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</si>
  <si>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</si>
  <si>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</si>
  <si>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</si>
  <si>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</si>
  <si>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</si>
  <si>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</si>
  <si>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</si>
  <si>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</si>
  <si>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</si>
  <si>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</si>
  <si>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</si>
  <si>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</si>
  <si>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</si>
  <si>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</si>
  <si>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</si>
  <si>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</si>
  <si>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</si>
  <si>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</si>
  <si>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</si>
  <si>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</si>
  <si>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</si>
  <si>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</si>
  <si>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</si>
  <si>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</si>
  <si>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</si>
  <si>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</si>
  <si>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</si>
  <si>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</si>
  <si>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</si>
  <si>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</si>
  <si>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</si>
  <si>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</si>
  <si>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</si>
  <si>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</si>
  <si>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</si>
  <si>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</si>
  <si>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</si>
  <si>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</si>
  <si>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</si>
  <si>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</si>
  <si>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</si>
  <si>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</si>
  <si>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</si>
  <si>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15/09/23 - VENCIMENTO 22/09/23</t>
  </si>
  <si>
    <t>5.3. Revisão de Remuneração pelo Transporte Coletivo¹</t>
  </si>
  <si>
    <t>¹ Tarifa combustível e fator de transição de 01 a 14/09.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</si>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</sst>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404069</v>
      </c>
      <c r="C7" s="9">
        <f t="shared" si="0"/>
        <v>274059</v>
      </c>
      <c r="D7" s="9">
        <f t="shared" si="0"/>
        <v>255741</v>
      </c>
      <c r="E7" s="9">
        <f t="shared" si="0"/>
        <v>72769</v>
      </c>
      <c r="F7" s="9">
        <f t="shared" si="0"/>
        <v>244757</v>
      </c>
      <c r="G7" s="9">
        <f t="shared" si="0"/>
        <v>379013</v>
      </c>
      <c r="H7" s="9">
        <f t="shared" si="0"/>
        <v>46852</v>
      </c>
      <c r="I7" s="9">
        <f t="shared" si="0"/>
        <v>306448</v>
      </c>
      <c r="J7" s="9">
        <f t="shared" si="0"/>
        <v>223951</v>
      </c>
      <c r="K7" s="9">
        <f t="shared" si="0"/>
        <v>353520</v>
      </c>
      <c r="L7" s="9">
        <f t="shared" si="0"/>
        <v>263931</v>
      </c>
      <c r="M7" s="9">
        <f t="shared" si="0"/>
        <v>133916</v>
      </c>
      <c r="N7" s="9">
        <f t="shared" si="0"/>
        <v>89106</v>
      </c>
      <c r="O7" s="9">
        <f t="shared" si="0"/>
        <v>3048132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10287</v>
      </c>
      <c r="C8" s="11">
        <f t="shared" si="1"/>
        <v>10447</v>
      </c>
      <c r="D8" s="11">
        <f t="shared" si="1"/>
        <v>5914</v>
      </c>
      <c r="E8" s="11">
        <f t="shared" si="1"/>
        <v>1929</v>
      </c>
      <c r="F8" s="11">
        <f t="shared" si="1"/>
        <v>5912</v>
      </c>
      <c r="G8" s="11">
        <f t="shared" si="1"/>
        <v>12563</v>
      </c>
      <c r="H8" s="11">
        <f t="shared" si="1"/>
        <v>1634</v>
      </c>
      <c r="I8" s="11">
        <f t="shared" si="1"/>
        <v>13865</v>
      </c>
      <c r="J8" s="11">
        <f t="shared" si="1"/>
        <v>7995</v>
      </c>
      <c r="K8" s="11">
        <f t="shared" si="1"/>
        <v>4558</v>
      </c>
      <c r="L8" s="11">
        <f t="shared" si="1"/>
        <v>3650</v>
      </c>
      <c r="M8" s="11">
        <f t="shared" si="1"/>
        <v>5482</v>
      </c>
      <c r="N8" s="11">
        <f t="shared" si="1"/>
        <v>3717</v>
      </c>
      <c r="O8" s="11">
        <f t="shared" si="1"/>
        <v>87953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10287</v>
      </c>
      <c r="C9" s="11">
        <v>10447</v>
      </c>
      <c r="D9" s="11">
        <v>5914</v>
      </c>
      <c r="E9" s="11">
        <v>1929</v>
      </c>
      <c r="F9" s="11">
        <v>5912</v>
      </c>
      <c r="G9" s="11">
        <v>12563</v>
      </c>
      <c r="H9" s="11">
        <v>1634</v>
      </c>
      <c r="I9" s="11">
        <v>13865</v>
      </c>
      <c r="J9" s="11">
        <v>7995</v>
      </c>
      <c r="K9" s="11">
        <v>4558</v>
      </c>
      <c r="L9" s="11">
        <v>3650</v>
      </c>
      <c r="M9" s="11">
        <v>5482</v>
      </c>
      <c r="N9" s="11">
        <v>3695</v>
      </c>
      <c r="O9" s="11">
        <f>SUM(B9:N9)</f>
        <v>87931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22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393782</v>
      </c>
      <c r="C11" s="13">
        <v>263612</v>
      </c>
      <c r="D11" s="13">
        <v>249827</v>
      </c>
      <c r="E11" s="13">
        <v>70840</v>
      </c>
      <c r="F11" s="13">
        <v>238845</v>
      </c>
      <c r="G11" s="13">
        <v>366450</v>
      </c>
      <c r="H11" s="13">
        <v>45218</v>
      </c>
      <c r="I11" s="13">
        <v>292583</v>
      </c>
      <c r="J11" s="13">
        <v>215956</v>
      </c>
      <c r="K11" s="13">
        <v>348962</v>
      </c>
      <c r="L11" s="13">
        <v>260281</v>
      </c>
      <c r="M11" s="13">
        <v>128434</v>
      </c>
      <c r="N11" s="13">
        <v>85389</v>
      </c>
      <c r="O11" s="11">
        <f>SUM(B11:N11)</f>
        <v>2960179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28336</v>
      </c>
      <c r="C12" s="13">
        <v>24227</v>
      </c>
      <c r="D12" s="13">
        <v>18821</v>
      </c>
      <c r="E12" s="13">
        <v>7485</v>
      </c>
      <c r="F12" s="13">
        <v>21915</v>
      </c>
      <c r="G12" s="13">
        <v>35252</v>
      </c>
      <c r="H12" s="13">
        <v>4696</v>
      </c>
      <c r="I12" s="13">
        <v>27697</v>
      </c>
      <c r="J12" s="13">
        <v>19216</v>
      </c>
      <c r="K12" s="13">
        <v>23567</v>
      </c>
      <c r="L12" s="13">
        <v>17585</v>
      </c>
      <c r="M12" s="13">
        <v>6580</v>
      </c>
      <c r="N12" s="13">
        <v>3813</v>
      </c>
      <c r="O12" s="11">
        <f>SUM(B12:N12)</f>
        <v>239190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365446</v>
      </c>
      <c r="C13" s="15">
        <f t="shared" si="2"/>
        <v>239385</v>
      </c>
      <c r="D13" s="15">
        <f t="shared" si="2"/>
        <v>231006</v>
      </c>
      <c r="E13" s="15">
        <f t="shared" si="2"/>
        <v>63355</v>
      </c>
      <c r="F13" s="15">
        <f t="shared" si="2"/>
        <v>216930</v>
      </c>
      <c r="G13" s="15">
        <f t="shared" si="2"/>
        <v>331198</v>
      </c>
      <c r="H13" s="15">
        <f t="shared" si="2"/>
        <v>40522</v>
      </c>
      <c r="I13" s="15">
        <f t="shared" si="2"/>
        <v>264886</v>
      </c>
      <c r="J13" s="15">
        <f t="shared" si="2"/>
        <v>196740</v>
      </c>
      <c r="K13" s="15">
        <f t="shared" si="2"/>
        <v>325395</v>
      </c>
      <c r="L13" s="15">
        <f t="shared" si="2"/>
        <v>242696</v>
      </c>
      <c r="M13" s="15">
        <f t="shared" si="2"/>
        <v>121854</v>
      </c>
      <c r="N13" s="15">
        <f t="shared" si="2"/>
        <v>81576</v>
      </c>
      <c r="O13" s="11">
        <f>SUM(B13:N13)</f>
        <v>2720989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1.176431100391691</v>
      </c>
      <c r="C18" s="19">
        <v>1.242965956615041</v>
      </c>
      <c r="D18" s="19">
        <v>1.334115267113181</v>
      </c>
      <c r="E18" s="19">
        <v>0.835847172941876</v>
      </c>
      <c r="F18" s="19">
        <v>1.303811032597479</v>
      </c>
      <c r="G18" s="19">
        <v>1.423233687635919</v>
      </c>
      <c r="H18" s="19">
        <v>1.572531070072451</v>
      </c>
      <c r="I18" s="19">
        <v>1.121017958847991</v>
      </c>
      <c r="J18" s="19">
        <v>1.340629729136516</v>
      </c>
      <c r="K18" s="19">
        <v>1.167290895553801</v>
      </c>
      <c r="L18" s="19">
        <v>1.250131958706073</v>
      </c>
      <c r="M18" s="19">
        <v>1.209497484559839</v>
      </c>
      <c r="N18" s="19">
        <v>1.045752327825688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 aca="true" t="shared" si="3" ref="B20:N20">SUM(B21:B29)</f>
        <v>1537201.4599999997</v>
      </c>
      <c r="C20" s="24">
        <f t="shared" si="3"/>
        <v>1113780.1099999999</v>
      </c>
      <c r="D20" s="24">
        <f t="shared" si="3"/>
        <v>974206.51</v>
      </c>
      <c r="E20" s="24">
        <f t="shared" si="3"/>
        <v>301021.74</v>
      </c>
      <c r="F20" s="24">
        <f t="shared" si="3"/>
        <v>1061520.8399999999</v>
      </c>
      <c r="G20" s="24">
        <f t="shared" si="3"/>
        <v>1488175.45</v>
      </c>
      <c r="H20" s="24">
        <f t="shared" si="3"/>
        <v>275181.24999999994</v>
      </c>
      <c r="I20" s="24">
        <f t="shared" si="3"/>
        <v>1133501.2599999998</v>
      </c>
      <c r="J20" s="24">
        <f t="shared" si="3"/>
        <v>984244.7900000002</v>
      </c>
      <c r="K20" s="24">
        <f t="shared" si="3"/>
        <v>1291739.3800000001</v>
      </c>
      <c r="L20" s="24">
        <f t="shared" si="3"/>
        <v>1181988.16</v>
      </c>
      <c r="M20" s="24">
        <f t="shared" si="3"/>
        <v>670766.7600000001</v>
      </c>
      <c r="N20" s="24">
        <f t="shared" si="3"/>
        <v>345354.75999999995</v>
      </c>
      <c r="O20" s="24">
        <f>O21+O22+O23+O24+O25+O26+O27+O28+O29</f>
        <v>12358682.470000003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1192811.69</v>
      </c>
      <c r="C21" s="28">
        <f aca="true" t="shared" si="4" ref="C21:N21">ROUND((C15+C16)*C7,2)</f>
        <v>835770.33</v>
      </c>
      <c r="D21" s="28">
        <f t="shared" si="4"/>
        <v>683979.3</v>
      </c>
      <c r="E21" s="28">
        <f t="shared" si="4"/>
        <v>332481.56</v>
      </c>
      <c r="F21" s="28">
        <f t="shared" si="4"/>
        <v>758722.22</v>
      </c>
      <c r="G21" s="28">
        <f t="shared" si="4"/>
        <v>966710.56</v>
      </c>
      <c r="H21" s="28">
        <f t="shared" si="4"/>
        <v>160449.36</v>
      </c>
      <c r="I21" s="28">
        <f t="shared" si="4"/>
        <v>927955.19</v>
      </c>
      <c r="J21" s="28">
        <f t="shared" si="4"/>
        <v>682087.56</v>
      </c>
      <c r="K21" s="28">
        <f t="shared" si="4"/>
        <v>1017748.73</v>
      </c>
      <c r="L21" s="28">
        <f t="shared" si="4"/>
        <v>865165.82</v>
      </c>
      <c r="M21" s="28">
        <f t="shared" si="4"/>
        <v>506537.27</v>
      </c>
      <c r="N21" s="28">
        <f t="shared" si="4"/>
        <v>304448.47</v>
      </c>
      <c r="O21" s="28">
        <f aca="true" t="shared" si="5" ref="O21:O29">SUM(B21:N21)</f>
        <v>9234868.060000002</v>
      </c>
    </row>
    <row r="22" spans="1:23" ht="18.75" customHeight="1">
      <c r="A22" s="26" t="s">
        <v>33</v>
      </c>
      <c r="B22" s="28">
        <f>IF(B18&lt;&gt;0,ROUND((B18-1)*B21,2),0)</f>
        <v>210449.08</v>
      </c>
      <c r="C22" s="28">
        <f aca="true" t="shared" si="6" ref="C22:N22">IF(C18&lt;&gt;0,ROUND((C18-1)*C21,2),0)</f>
        <v>203063.74</v>
      </c>
      <c r="D22" s="28">
        <f t="shared" si="6"/>
        <v>228527.93</v>
      </c>
      <c r="E22" s="28">
        <f t="shared" si="6"/>
        <v>-54577.79</v>
      </c>
      <c r="F22" s="28">
        <f t="shared" si="6"/>
        <v>230508.18</v>
      </c>
      <c r="G22" s="28">
        <f t="shared" si="6"/>
        <v>409144.48</v>
      </c>
      <c r="H22" s="28">
        <f t="shared" si="6"/>
        <v>91862.24</v>
      </c>
      <c r="I22" s="28">
        <f t="shared" si="6"/>
        <v>112299.24</v>
      </c>
      <c r="J22" s="28">
        <f t="shared" si="6"/>
        <v>232339.3</v>
      </c>
      <c r="K22" s="28">
        <f t="shared" si="6"/>
        <v>170260.1</v>
      </c>
      <c r="L22" s="28">
        <f t="shared" si="6"/>
        <v>216405.62</v>
      </c>
      <c r="M22" s="28">
        <f t="shared" si="6"/>
        <v>106118.28</v>
      </c>
      <c r="N22" s="28">
        <f t="shared" si="6"/>
        <v>13929.23</v>
      </c>
      <c r="O22" s="28">
        <f t="shared" si="5"/>
        <v>2170329.63</v>
      </c>
      <c r="W22" s="51"/>
    </row>
    <row r="23" spans="1:15" ht="18.75" customHeight="1">
      <c r="A23" s="26" t="s">
        <v>34</v>
      </c>
      <c r="B23" s="28">
        <v>67346.69</v>
      </c>
      <c r="C23" s="28">
        <v>44958.56</v>
      </c>
      <c r="D23" s="28">
        <v>31511.82</v>
      </c>
      <c r="E23" s="28">
        <v>11817.96</v>
      </c>
      <c r="F23" s="28">
        <v>41049.8</v>
      </c>
      <c r="G23" s="28">
        <v>65871.44</v>
      </c>
      <c r="H23" s="28">
        <v>6383.9</v>
      </c>
      <c r="I23" s="28">
        <v>45737.49</v>
      </c>
      <c r="J23" s="28">
        <v>39382.18</v>
      </c>
      <c r="K23" s="28">
        <v>58446.5</v>
      </c>
      <c r="L23" s="28">
        <v>55417.66</v>
      </c>
      <c r="M23" s="28">
        <v>25995.85</v>
      </c>
      <c r="N23" s="28">
        <v>15985.13</v>
      </c>
      <c r="O23" s="28">
        <f t="shared" si="5"/>
        <v>509904.98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1178.96</v>
      </c>
      <c r="C26" s="28">
        <v>869.45</v>
      </c>
      <c r="D26" s="28">
        <v>756.9</v>
      </c>
      <c r="E26" s="28">
        <v>233.54</v>
      </c>
      <c r="F26" s="28">
        <v>827.24</v>
      </c>
      <c r="G26" s="28">
        <v>1156.45</v>
      </c>
      <c r="H26" s="28">
        <v>208.22</v>
      </c>
      <c r="I26" s="28">
        <v>872.26</v>
      </c>
      <c r="J26" s="28">
        <v>765.34</v>
      </c>
      <c r="K26" s="28">
        <v>998.88</v>
      </c>
      <c r="L26" s="28">
        <v>911.65</v>
      </c>
      <c r="M26" s="28">
        <v>512.1</v>
      </c>
      <c r="N26" s="28">
        <v>267.29</v>
      </c>
      <c r="O26" s="28">
        <f t="shared" si="5"/>
        <v>9558.280000000002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</v>
      </c>
      <c r="L27" s="28">
        <v>779</v>
      </c>
      <c r="M27" s="28">
        <v>440.92</v>
      </c>
      <c r="N27" s="28">
        <v>231.02</v>
      </c>
      <c r="O27" s="28">
        <f t="shared" si="5"/>
        <v>8163.2300000000005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60244.89</v>
      </c>
      <c r="C29" s="28">
        <v>24334.15</v>
      </c>
      <c r="D29" s="28">
        <v>26614.12</v>
      </c>
      <c r="E29" s="28">
        <v>8935.82</v>
      </c>
      <c r="F29" s="28">
        <v>27590.75</v>
      </c>
      <c r="G29" s="28">
        <v>42124.94</v>
      </c>
      <c r="H29" s="28">
        <v>14200.6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392794.04000000004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55343.91999999999</v>
      </c>
      <c r="C31" s="28">
        <f aca="true" t="shared" si="7" ref="C31:O31">+C32+C34+C47+C48+C49+C54-C55</f>
        <v>28046.810000000005</v>
      </c>
      <c r="D31" s="28">
        <f t="shared" si="7"/>
        <v>40567.69000000001</v>
      </c>
      <c r="E31" s="28">
        <f t="shared" si="7"/>
        <v>9849.61</v>
      </c>
      <c r="F31" s="28">
        <f t="shared" si="7"/>
        <v>43998.299999999996</v>
      </c>
      <c r="G31" s="28">
        <f t="shared" si="7"/>
        <v>40319.21000000001</v>
      </c>
      <c r="H31" s="28">
        <f t="shared" si="7"/>
        <v>2719.3799999999974</v>
      </c>
      <c r="I31" s="28">
        <f t="shared" si="7"/>
        <v>12240.530000000013</v>
      </c>
      <c r="J31" s="28">
        <f t="shared" si="7"/>
        <v>29641.910000000003</v>
      </c>
      <c r="K31" s="28">
        <f t="shared" si="7"/>
        <v>66348.31</v>
      </c>
      <c r="L31" s="28">
        <f t="shared" si="7"/>
        <v>61963.81</v>
      </c>
      <c r="M31" s="28">
        <f t="shared" si="7"/>
        <v>19188.76</v>
      </c>
      <c r="N31" s="28">
        <f t="shared" si="7"/>
        <v>5390.080000000002</v>
      </c>
      <c r="O31" s="28">
        <f t="shared" si="7"/>
        <v>415618.31999999983</v>
      </c>
    </row>
    <row r="32" spans="1:15" ht="18.75" customHeight="1">
      <c r="A32" s="26" t="s">
        <v>38</v>
      </c>
      <c r="B32" s="29">
        <f>+B33</f>
        <v>-45262.8</v>
      </c>
      <c r="C32" s="29">
        <f>+C33</f>
        <v>-45966.8</v>
      </c>
      <c r="D32" s="29">
        <f aca="true" t="shared" si="8" ref="D32:O32">+D33</f>
        <v>-26021.6</v>
      </c>
      <c r="E32" s="29">
        <f t="shared" si="8"/>
        <v>-8487.6</v>
      </c>
      <c r="F32" s="29">
        <f t="shared" si="8"/>
        <v>-26012.8</v>
      </c>
      <c r="G32" s="29">
        <f t="shared" si="8"/>
        <v>-55277.2</v>
      </c>
      <c r="H32" s="29">
        <f t="shared" si="8"/>
        <v>-7189.6</v>
      </c>
      <c r="I32" s="29">
        <f t="shared" si="8"/>
        <v>-61006</v>
      </c>
      <c r="J32" s="29">
        <f t="shared" si="8"/>
        <v>-35178</v>
      </c>
      <c r="K32" s="29">
        <f t="shared" si="8"/>
        <v>-20055.2</v>
      </c>
      <c r="L32" s="29">
        <f t="shared" si="8"/>
        <v>-16060</v>
      </c>
      <c r="M32" s="29">
        <f t="shared" si="8"/>
        <v>-24120.8</v>
      </c>
      <c r="N32" s="29">
        <f t="shared" si="8"/>
        <v>-16258</v>
      </c>
      <c r="O32" s="29">
        <f t="shared" si="8"/>
        <v>-386896.4</v>
      </c>
    </row>
    <row r="33" spans="1:26" ht="18.75" customHeight="1">
      <c r="A33" s="27" t="s">
        <v>39</v>
      </c>
      <c r="B33" s="16">
        <f>ROUND((-B9)*$G$3,2)</f>
        <v>-45262.8</v>
      </c>
      <c r="C33" s="16">
        <f aca="true" t="shared" si="9" ref="C33:N33">ROUND((-C9)*$G$3,2)</f>
        <v>-45966.8</v>
      </c>
      <c r="D33" s="16">
        <f t="shared" si="9"/>
        <v>-26021.6</v>
      </c>
      <c r="E33" s="16">
        <f t="shared" si="9"/>
        <v>-8487.6</v>
      </c>
      <c r="F33" s="16">
        <f t="shared" si="9"/>
        <v>-26012.8</v>
      </c>
      <c r="G33" s="16">
        <f t="shared" si="9"/>
        <v>-55277.2</v>
      </c>
      <c r="H33" s="16">
        <f t="shared" si="9"/>
        <v>-7189.6</v>
      </c>
      <c r="I33" s="16">
        <f t="shared" si="9"/>
        <v>-61006</v>
      </c>
      <c r="J33" s="16">
        <f t="shared" si="9"/>
        <v>-35178</v>
      </c>
      <c r="K33" s="16">
        <f t="shared" si="9"/>
        <v>-20055.2</v>
      </c>
      <c r="L33" s="16">
        <f t="shared" si="9"/>
        <v>-16060</v>
      </c>
      <c r="M33" s="16">
        <f t="shared" si="9"/>
        <v>-24120.8</v>
      </c>
      <c r="N33" s="16">
        <f t="shared" si="9"/>
        <v>-16258</v>
      </c>
      <c r="O33" s="30">
        <f aca="true" t="shared" si="10" ref="O33:O55">SUM(B33:N33)</f>
        <v>-386896.4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-14769.57</v>
      </c>
      <c r="C34" s="29">
        <f aca="true" t="shared" si="11" ref="C34:O34">SUM(C35:C45)</f>
        <v>-10894.46</v>
      </c>
      <c r="D34" s="29">
        <f t="shared" si="11"/>
        <v>-10267.92</v>
      </c>
      <c r="E34" s="29">
        <f t="shared" si="11"/>
        <v>-4161.31</v>
      </c>
      <c r="F34" s="29">
        <f t="shared" si="11"/>
        <v>-10339.3</v>
      </c>
      <c r="G34" s="29">
        <f t="shared" si="11"/>
        <v>-15252.51</v>
      </c>
      <c r="H34" s="29">
        <f t="shared" si="11"/>
        <v>-10439.23</v>
      </c>
      <c r="I34" s="29">
        <f t="shared" si="11"/>
        <v>-10915.68</v>
      </c>
      <c r="J34" s="29">
        <f t="shared" si="11"/>
        <v>-9574.05</v>
      </c>
      <c r="K34" s="29">
        <f t="shared" si="11"/>
        <v>-12505.64</v>
      </c>
      <c r="L34" s="29">
        <f t="shared" si="11"/>
        <v>-11408.72</v>
      </c>
      <c r="M34" s="29">
        <f t="shared" si="11"/>
        <v>-6416.39</v>
      </c>
      <c r="N34" s="29">
        <f t="shared" si="11"/>
        <v>-3763.98</v>
      </c>
      <c r="O34" s="29">
        <f t="shared" si="11"/>
        <v>-130708.76000000011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-792</v>
      </c>
      <c r="E35" s="31">
        <v>-1240.45</v>
      </c>
      <c r="F35" s="31">
        <v>0</v>
      </c>
      <c r="G35" s="31">
        <v>-792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-396</v>
      </c>
      <c r="O35" s="31">
        <f t="shared" si="10"/>
        <v>-3220.45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9">
        <v>-7829.42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-7829.42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79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85</v>
      </c>
      <c r="B43" s="29">
        <v>-14769.57</v>
      </c>
      <c r="C43" s="29">
        <v>-10894.46</v>
      </c>
      <c r="D43" s="29">
        <v>-9475.92</v>
      </c>
      <c r="E43" s="29">
        <v>-2920.86</v>
      </c>
      <c r="F43" s="29">
        <v>-10339.3</v>
      </c>
      <c r="G43" s="29">
        <v>-14460.51</v>
      </c>
      <c r="H43" s="29">
        <v>-2609.81</v>
      </c>
      <c r="I43" s="29">
        <v>-10915.68</v>
      </c>
      <c r="J43" s="29">
        <v>-9574.05</v>
      </c>
      <c r="K43" s="29">
        <v>-12505.64</v>
      </c>
      <c r="L43" s="29">
        <v>-11408.72</v>
      </c>
      <c r="M43" s="29">
        <v>-6416.39</v>
      </c>
      <c r="N43" s="29">
        <v>-3367.98</v>
      </c>
      <c r="O43" s="29">
        <f>SUM(B43:N43)</f>
        <v>-119658.89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71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83</v>
      </c>
      <c r="B47" s="33">
        <v>115376.29</v>
      </c>
      <c r="C47" s="33">
        <v>84908.07</v>
      </c>
      <c r="D47" s="33">
        <v>76857.21</v>
      </c>
      <c r="E47" s="33">
        <v>22498.52</v>
      </c>
      <c r="F47" s="33">
        <v>80350.4</v>
      </c>
      <c r="G47" s="33">
        <v>110848.92</v>
      </c>
      <c r="H47" s="33">
        <v>20348.21</v>
      </c>
      <c r="I47" s="33">
        <v>84162.21</v>
      </c>
      <c r="J47" s="33">
        <v>74393.96</v>
      </c>
      <c r="K47" s="33">
        <v>98909.15</v>
      </c>
      <c r="L47" s="33">
        <v>89432.53</v>
      </c>
      <c r="M47" s="33">
        <v>49725.95</v>
      </c>
      <c r="N47" s="33">
        <v>25412.06</v>
      </c>
      <c r="O47" s="31">
        <f t="shared" si="10"/>
        <v>933223.48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73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48</v>
      </c>
      <c r="B53" s="34">
        <f>+B20+B31</f>
        <v>1592545.3799999997</v>
      </c>
      <c r="C53" s="34">
        <f aca="true" t="shared" si="13" ref="C53:N53">+C20+C31</f>
        <v>1141826.92</v>
      </c>
      <c r="D53" s="34">
        <f t="shared" si="13"/>
        <v>1014774.2000000001</v>
      </c>
      <c r="E53" s="34">
        <f t="shared" si="13"/>
        <v>310871.35</v>
      </c>
      <c r="F53" s="34">
        <f t="shared" si="13"/>
        <v>1105519.14</v>
      </c>
      <c r="G53" s="34">
        <f t="shared" si="13"/>
        <v>1528494.66</v>
      </c>
      <c r="H53" s="34">
        <f t="shared" si="13"/>
        <v>277900.62999999995</v>
      </c>
      <c r="I53" s="34">
        <f t="shared" si="13"/>
        <v>1145741.7899999998</v>
      </c>
      <c r="J53" s="34">
        <f t="shared" si="13"/>
        <v>1013886.7000000002</v>
      </c>
      <c r="K53" s="34">
        <f t="shared" si="13"/>
        <v>1358087.6900000002</v>
      </c>
      <c r="L53" s="34">
        <f t="shared" si="13"/>
        <v>1243951.97</v>
      </c>
      <c r="M53" s="34">
        <f t="shared" si="13"/>
        <v>689955.5200000001</v>
      </c>
      <c r="N53" s="34">
        <f t="shared" si="13"/>
        <v>350744.83999999997</v>
      </c>
      <c r="O53" s="34">
        <f>SUM(B53:N53)</f>
        <v>12774300.79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74"/>
      <c r="R54"/>
      <c r="S54"/>
      <c r="U54" s="40"/>
    </row>
    <row r="55" spans="1:19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 s="73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60"/>
    </row>
    <row r="59" spans="1:17" ht="18.75" customHeight="1">
      <c r="A59" s="14" t="s">
        <v>51</v>
      </c>
      <c r="B59" s="42">
        <f aca="true" t="shared" si="14" ref="B59:O59">SUM(B60:B70)</f>
        <v>1592545.3800000001</v>
      </c>
      <c r="C59" s="42">
        <f t="shared" si="14"/>
        <v>1141826.91</v>
      </c>
      <c r="D59" s="42">
        <f t="shared" si="14"/>
        <v>1014774.2</v>
      </c>
      <c r="E59" s="42">
        <f t="shared" si="14"/>
        <v>310871.35</v>
      </c>
      <c r="F59" s="42">
        <f t="shared" si="14"/>
        <v>1105519.15</v>
      </c>
      <c r="G59" s="42">
        <f t="shared" si="14"/>
        <v>1528494.65</v>
      </c>
      <c r="H59" s="42">
        <f t="shared" si="14"/>
        <v>277900.63</v>
      </c>
      <c r="I59" s="42">
        <f t="shared" si="14"/>
        <v>1145741.79</v>
      </c>
      <c r="J59" s="42">
        <f t="shared" si="14"/>
        <v>1013886.7</v>
      </c>
      <c r="K59" s="42">
        <f t="shared" si="14"/>
        <v>1358087.68</v>
      </c>
      <c r="L59" s="42">
        <f t="shared" si="14"/>
        <v>1243951.97</v>
      </c>
      <c r="M59" s="42">
        <f t="shared" si="14"/>
        <v>689955.52</v>
      </c>
      <c r="N59" s="42">
        <f t="shared" si="14"/>
        <v>350744.84</v>
      </c>
      <c r="O59" s="34">
        <f t="shared" si="14"/>
        <v>12774300.77</v>
      </c>
      <c r="Q59"/>
    </row>
    <row r="60" spans="1:18" ht="18.75" customHeight="1">
      <c r="A60" s="26" t="s">
        <v>52</v>
      </c>
      <c r="B60" s="42">
        <v>1301408.29</v>
      </c>
      <c r="C60" s="42">
        <v>809931.57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2111339.86</v>
      </c>
      <c r="P60"/>
      <c r="Q60"/>
      <c r="R60" s="41"/>
    </row>
    <row r="61" spans="1:16" ht="18.75" customHeight="1">
      <c r="A61" s="26" t="s">
        <v>53</v>
      </c>
      <c r="B61" s="42">
        <v>291137.09</v>
      </c>
      <c r="C61" s="42">
        <v>331895.34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623032.43</v>
      </c>
      <c r="P61"/>
    </row>
    <row r="62" spans="1:17" ht="18.75" customHeight="1">
      <c r="A62" s="26" t="s">
        <v>54</v>
      </c>
      <c r="B62" s="43">
        <v>0</v>
      </c>
      <c r="C62" s="43">
        <v>0</v>
      </c>
      <c r="D62" s="29">
        <v>1014774.2</v>
      </c>
      <c r="E62" s="43">
        <v>0</v>
      </c>
      <c r="F62" s="43">
        <v>0</v>
      </c>
      <c r="G62" s="43">
        <v>0</v>
      </c>
      <c r="H62" s="42">
        <v>277900.63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1292674.83</v>
      </c>
      <c r="P62" s="52"/>
      <c r="Q62"/>
    </row>
    <row r="63" spans="1:18" ht="18.75" customHeight="1">
      <c r="A63" s="26" t="s">
        <v>55</v>
      </c>
      <c r="B63" s="43">
        <v>0</v>
      </c>
      <c r="C63" s="43">
        <v>0</v>
      </c>
      <c r="D63" s="43">
        <v>0</v>
      </c>
      <c r="E63" s="29">
        <v>310871.35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310871.35</v>
      </c>
      <c r="R63"/>
    </row>
    <row r="64" spans="1:19" ht="18.75" customHeight="1">
      <c r="A64" s="26" t="s">
        <v>56</v>
      </c>
      <c r="B64" s="43">
        <v>0</v>
      </c>
      <c r="C64" s="43">
        <v>0</v>
      </c>
      <c r="D64" s="43">
        <v>0</v>
      </c>
      <c r="E64" s="43">
        <v>0</v>
      </c>
      <c r="F64" s="29">
        <v>1105519.15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1105519.15</v>
      </c>
      <c r="S64"/>
    </row>
    <row r="65" spans="1:20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1528494.65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1528494.65</v>
      </c>
      <c r="T65"/>
    </row>
    <row r="66" spans="1:21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1145741.79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1145741.79</v>
      </c>
      <c r="U66"/>
    </row>
    <row r="67" spans="1:22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1013886.7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1013886.7</v>
      </c>
      <c r="V67"/>
    </row>
    <row r="68" spans="1:23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1358087.68</v>
      </c>
      <c r="L68" s="29">
        <v>1243951.97</v>
      </c>
      <c r="M68" s="43">
        <v>0</v>
      </c>
      <c r="N68" s="43">
        <v>0</v>
      </c>
      <c r="O68" s="34">
        <f t="shared" si="15"/>
        <v>2602039.65</v>
      </c>
      <c r="P68"/>
      <c r="W68"/>
    </row>
    <row r="69" spans="1:25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689955.52</v>
      </c>
      <c r="N69" s="43">
        <v>0</v>
      </c>
      <c r="O69" s="34">
        <f t="shared" si="15"/>
        <v>689955.52</v>
      </c>
      <c r="R69"/>
      <c r="Y69"/>
    </row>
    <row r="70" spans="1:26" ht="18.75" customHeight="1">
      <c r="A70" s="36" t="s">
        <v>62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350744.84</v>
      </c>
      <c r="O70" s="46">
        <f t="shared" si="15"/>
        <v>350744.84</v>
      </c>
      <c r="P70"/>
      <c r="S70"/>
      <c r="Z70"/>
    </row>
    <row r="71" spans="1:12" ht="21" customHeight="1">
      <c r="A71" s="47" t="s">
        <v>78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2023-09-22T18:32:10Z</dcterms:modified>
  <cp:category/>
  <cp:version/>
  <cp:contentType/>
  <cp:contentStatus/>
</cp:coreProperties>
</file>