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<sst xmlns="http://schemas.openxmlformats.org/spreadsheetml/2006/main" count="88" uniqueCount="85">
  <si>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</si>
  <si>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</si>
  <si>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</si>
  <si>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</si>
  <si>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</si>
  <si>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</si>
  <si>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</si>
  <si>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</si>
  <si>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</si>
  <si>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</si>
  <si>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</si>
  <si>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</si>
  <si>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</si>
  <si>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</si>
  <si>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</si>
  <si>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</si>
  <si>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</si>
  <si>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</si>
  <si>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</si>
  <si>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</si>
  <si>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</si>
  <si>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</si>
  <si>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</si>
  <si>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</si>
  <si>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</si>
  <si>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</si>
  <si>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</si>
  <si>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</si>
  <si>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</si>
  <si>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</si>
  <si>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</si>
  <si>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</si>
  <si>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</si>
  <si>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</si>
  <si>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</si>
  <si>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</si>
  <si>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</si>
  <si>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</si>
  <si>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</si>
  <si>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</si>
  <si>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</si>
  <si>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</si>
  <si>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</si>
  <si>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</si>
  <si>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</si>
  <si>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</si>
  <si>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</si>
  <si>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</si>
  <si>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</si>
  <si>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</si>
  <si>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</si>
  <si>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</si>
  <si>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</si>
  <si>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</si>
  <si>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</si>
  <si>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</si>
  <si>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</si>
  <si>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</si>
  <si>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</si>
  <si>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</si>
  <si>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</si>
  <si>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</si>
  <si>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</si>
  <si>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</si>
  <si>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</si>
  <si>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</si>
  <si>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</si>
  <si>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</si>
  <si>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</si>
  <si>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</si>
  <si>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</si>
  <si>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</si>
  <si>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</si>
  <si>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</si>
  <si>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</si>
  <si>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</si>
  <si>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</si>
  <si>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</si>
  <si>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</si>
  <si>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</si>
  <si>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</si>
  <si>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</si>
  <si>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</si>
  <si>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</si>
  <si>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10/09/23 - VENCIMENTO 15/09/23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</si>
</sst>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3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638175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142041</v>
      </c>
      <c r="C7" s="9">
        <f t="shared" si="0"/>
        <v>95742</v>
      </c>
      <c r="D7" s="9">
        <f t="shared" si="0"/>
        <v>100705</v>
      </c>
      <c r="E7" s="9">
        <f t="shared" si="0"/>
        <v>25645</v>
      </c>
      <c r="F7" s="9">
        <f t="shared" si="0"/>
        <v>86674</v>
      </c>
      <c r="G7" s="9">
        <f t="shared" si="0"/>
        <v>120917</v>
      </c>
      <c r="H7" s="9">
        <f t="shared" si="0"/>
        <v>14235</v>
      </c>
      <c r="I7" s="9">
        <f t="shared" si="0"/>
        <v>88697</v>
      </c>
      <c r="J7" s="9">
        <f t="shared" si="0"/>
        <v>78384</v>
      </c>
      <c r="K7" s="9">
        <f t="shared" si="0"/>
        <v>130138</v>
      </c>
      <c r="L7" s="9">
        <f t="shared" si="0"/>
        <v>99526</v>
      </c>
      <c r="M7" s="9">
        <f t="shared" si="0"/>
        <v>42271</v>
      </c>
      <c r="N7" s="9">
        <f t="shared" si="0"/>
        <v>24879</v>
      </c>
      <c r="O7" s="9">
        <f t="shared" si="0"/>
        <v>1049854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6049</v>
      </c>
      <c r="C8" s="11">
        <f t="shared" si="1"/>
        <v>5529</v>
      </c>
      <c r="D8" s="11">
        <f t="shared" si="1"/>
        <v>3728</v>
      </c>
      <c r="E8" s="11">
        <f t="shared" si="1"/>
        <v>1055</v>
      </c>
      <c r="F8" s="11">
        <f t="shared" si="1"/>
        <v>3784</v>
      </c>
      <c r="G8" s="11">
        <f t="shared" si="1"/>
        <v>7055</v>
      </c>
      <c r="H8" s="11">
        <f t="shared" si="1"/>
        <v>741</v>
      </c>
      <c r="I8" s="11">
        <f t="shared" si="1"/>
        <v>6217</v>
      </c>
      <c r="J8" s="11">
        <f t="shared" si="1"/>
        <v>4091</v>
      </c>
      <c r="K8" s="11">
        <f t="shared" si="1"/>
        <v>2630</v>
      </c>
      <c r="L8" s="11">
        <f t="shared" si="1"/>
        <v>1927</v>
      </c>
      <c r="M8" s="11">
        <f t="shared" si="1"/>
        <v>2308</v>
      </c>
      <c r="N8" s="11">
        <f t="shared" si="1"/>
        <v>1366</v>
      </c>
      <c r="O8" s="11">
        <f t="shared" si="1"/>
        <v>46480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6049</v>
      </c>
      <c r="C9" s="11">
        <v>5529</v>
      </c>
      <c r="D9" s="11">
        <v>3728</v>
      </c>
      <c r="E9" s="11">
        <v>1055</v>
      </c>
      <c r="F9" s="11">
        <v>3784</v>
      </c>
      <c r="G9" s="11">
        <v>7055</v>
      </c>
      <c r="H9" s="11">
        <v>741</v>
      </c>
      <c r="I9" s="11">
        <v>6217</v>
      </c>
      <c r="J9" s="11">
        <v>4091</v>
      </c>
      <c r="K9" s="11">
        <v>2630</v>
      </c>
      <c r="L9" s="11">
        <v>1927</v>
      </c>
      <c r="M9" s="11">
        <v>2308</v>
      </c>
      <c r="N9" s="11">
        <v>1358</v>
      </c>
      <c r="O9" s="11">
        <f>SUM(B9:N9)</f>
        <v>46472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8</v>
      </c>
      <c r="O10" s="11">
        <f>SUM(B10:N10)</f>
        <v>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135992</v>
      </c>
      <c r="C11" s="13">
        <v>90213</v>
      </c>
      <c r="D11" s="13">
        <v>96977</v>
      </c>
      <c r="E11" s="13">
        <v>24590</v>
      </c>
      <c r="F11" s="13">
        <v>82890</v>
      </c>
      <c r="G11" s="13">
        <v>113862</v>
      </c>
      <c r="H11" s="13">
        <v>13494</v>
      </c>
      <c r="I11" s="13">
        <v>82480</v>
      </c>
      <c r="J11" s="13">
        <v>74293</v>
      </c>
      <c r="K11" s="13">
        <v>127508</v>
      </c>
      <c r="L11" s="13">
        <v>97599</v>
      </c>
      <c r="M11" s="13">
        <v>39963</v>
      </c>
      <c r="N11" s="13">
        <v>23513</v>
      </c>
      <c r="O11" s="11">
        <f>SUM(B11:N11)</f>
        <v>1003374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13035</v>
      </c>
      <c r="C12" s="13">
        <v>10850</v>
      </c>
      <c r="D12" s="13">
        <v>9901</v>
      </c>
      <c r="E12" s="13">
        <v>3302</v>
      </c>
      <c r="F12" s="13">
        <v>9848</v>
      </c>
      <c r="G12" s="13">
        <v>14813</v>
      </c>
      <c r="H12" s="13">
        <v>1998</v>
      </c>
      <c r="I12" s="13">
        <v>10749</v>
      </c>
      <c r="J12" s="13">
        <v>8684</v>
      </c>
      <c r="K12" s="13">
        <v>10400</v>
      </c>
      <c r="L12" s="13">
        <v>8096</v>
      </c>
      <c r="M12" s="13">
        <v>2850</v>
      </c>
      <c r="N12" s="13">
        <v>1291</v>
      </c>
      <c r="O12" s="11">
        <f>SUM(B12:N12)</f>
        <v>105817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122957</v>
      </c>
      <c r="C13" s="15">
        <f t="shared" si="2"/>
        <v>79363</v>
      </c>
      <c r="D13" s="15">
        <f t="shared" si="2"/>
        <v>87076</v>
      </c>
      <c r="E13" s="15">
        <f t="shared" si="2"/>
        <v>21288</v>
      </c>
      <c r="F13" s="15">
        <f t="shared" si="2"/>
        <v>73042</v>
      </c>
      <c r="G13" s="15">
        <f t="shared" si="2"/>
        <v>99049</v>
      </c>
      <c r="H13" s="15">
        <f t="shared" si="2"/>
        <v>11496</v>
      </c>
      <c r="I13" s="15">
        <f t="shared" si="2"/>
        <v>71731</v>
      </c>
      <c r="J13" s="15">
        <f t="shared" si="2"/>
        <v>65609</v>
      </c>
      <c r="K13" s="15">
        <f t="shared" si="2"/>
        <v>117108</v>
      </c>
      <c r="L13" s="15">
        <f t="shared" si="2"/>
        <v>89503</v>
      </c>
      <c r="M13" s="15">
        <f t="shared" si="2"/>
        <v>37113</v>
      </c>
      <c r="N13" s="15">
        <f t="shared" si="2"/>
        <v>22222</v>
      </c>
      <c r="O13" s="11">
        <f>SUM(B13:N13)</f>
        <v>897557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-0.0209</v>
      </c>
      <c r="C16" s="17">
        <v>-0.0216</v>
      </c>
      <c r="D16" s="17">
        <v>-0.0189</v>
      </c>
      <c r="E16" s="17">
        <v>-0.0323</v>
      </c>
      <c r="F16" s="17">
        <v>-0.0219</v>
      </c>
      <c r="G16" s="17">
        <v>-0.018</v>
      </c>
      <c r="H16" s="17">
        <v>-0.0242</v>
      </c>
      <c r="I16" s="17">
        <v>-0.0214</v>
      </c>
      <c r="J16" s="17">
        <v>-0.0215</v>
      </c>
      <c r="K16" s="17">
        <v>-0.0204</v>
      </c>
      <c r="L16" s="17">
        <v>-0.0232</v>
      </c>
      <c r="M16" s="17">
        <v>-0.0268</v>
      </c>
      <c r="N16" s="17">
        <v>-0.0242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1.388009841317953</v>
      </c>
      <c r="C18" s="19">
        <v>1.525306121084314</v>
      </c>
      <c r="D18" s="19">
        <v>1.651825526131348</v>
      </c>
      <c r="E18" s="19">
        <v>1.030994809818931</v>
      </c>
      <c r="F18" s="19">
        <v>1.586972379957947</v>
      </c>
      <c r="G18" s="19">
        <v>1.782525287160308</v>
      </c>
      <c r="H18" s="19">
        <v>2.048667862003155</v>
      </c>
      <c r="I18" s="19">
        <v>1.417281863031882</v>
      </c>
      <c r="J18" s="19">
        <v>1.601013197407991</v>
      </c>
      <c r="K18" s="19">
        <v>1.453542798693553</v>
      </c>
      <c r="L18" s="19">
        <v>1.470845103464629</v>
      </c>
      <c r="M18" s="19">
        <v>1.547827631883028</v>
      </c>
      <c r="N18" s="19">
        <v>1.28759061968323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671084.66</v>
      </c>
      <c r="C20" s="24">
        <f t="shared" si="3"/>
        <v>491596.54000000004</v>
      </c>
      <c r="D20" s="24">
        <f t="shared" si="3"/>
        <v>490359.23000000004</v>
      </c>
      <c r="E20" s="24">
        <f t="shared" si="3"/>
        <v>137353.94</v>
      </c>
      <c r="F20" s="24">
        <f t="shared" si="3"/>
        <v>472607.8400000001</v>
      </c>
      <c r="G20" s="24">
        <f t="shared" si="3"/>
        <v>620313.8</v>
      </c>
      <c r="H20" s="24">
        <f t="shared" si="3"/>
        <v>117280.97</v>
      </c>
      <c r="I20" s="24">
        <f t="shared" si="3"/>
        <v>445463.04</v>
      </c>
      <c r="J20" s="24">
        <f t="shared" si="3"/>
        <v>425970.86000000004</v>
      </c>
      <c r="K20" s="24">
        <f t="shared" si="3"/>
        <v>616738.8999999999</v>
      </c>
      <c r="L20" s="24">
        <f t="shared" si="3"/>
        <v>548506.32</v>
      </c>
      <c r="M20" s="24">
        <f t="shared" si="3"/>
        <v>292100.42000000004</v>
      </c>
      <c r="N20" s="24">
        <f t="shared" si="3"/>
        <v>126514.51000000001</v>
      </c>
      <c r="O20" s="24">
        <f>O21+O22+O23+O24+O25+O26+O27+O28+O29</f>
        <v>5455891.029999999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416336.38</v>
      </c>
      <c r="C21" s="28">
        <f aca="true" t="shared" si="4" ref="C21:N21">ROUND((C15+C16)*C7,2)</f>
        <v>289906.78</v>
      </c>
      <c r="D21" s="28">
        <f t="shared" si="4"/>
        <v>267432.2</v>
      </c>
      <c r="E21" s="28">
        <f t="shared" si="4"/>
        <v>116343.67</v>
      </c>
      <c r="F21" s="28">
        <f t="shared" si="4"/>
        <v>266782.57</v>
      </c>
      <c r="G21" s="28">
        <f t="shared" si="4"/>
        <v>306234.39</v>
      </c>
      <c r="H21" s="28">
        <f t="shared" si="4"/>
        <v>48404.69</v>
      </c>
      <c r="I21" s="28">
        <f t="shared" si="4"/>
        <v>266685.27</v>
      </c>
      <c r="J21" s="28">
        <f t="shared" si="4"/>
        <v>237048.89</v>
      </c>
      <c r="K21" s="28">
        <f t="shared" si="4"/>
        <v>371999.47</v>
      </c>
      <c r="L21" s="28">
        <f t="shared" si="4"/>
        <v>323937.22</v>
      </c>
      <c r="M21" s="28">
        <f t="shared" si="4"/>
        <v>158757.19</v>
      </c>
      <c r="N21" s="28">
        <f t="shared" si="4"/>
        <v>84402.01</v>
      </c>
      <c r="O21" s="28">
        <f aca="true" t="shared" si="5" ref="O21:O29">SUM(B21:N21)</f>
        <v>3154270.73</v>
      </c>
    </row>
    <row r="22" spans="1:23" ht="18.75" customHeight="1">
      <c r="A22" s="26" t="s">
        <v>33</v>
      </c>
      <c r="B22" s="28">
        <f>IF(B18&lt;&gt;0,ROUND((B18-1)*B21,2),0)</f>
        <v>161542.61</v>
      </c>
      <c r="C22" s="28">
        <f aca="true" t="shared" si="6" ref="C22:N22">IF(C18&lt;&gt;0,ROUND((C18-1)*C21,2),0)</f>
        <v>152289.81</v>
      </c>
      <c r="D22" s="28">
        <f t="shared" si="6"/>
        <v>174319.13</v>
      </c>
      <c r="E22" s="28">
        <f t="shared" si="6"/>
        <v>3606.05</v>
      </c>
      <c r="F22" s="28">
        <f t="shared" si="6"/>
        <v>156594</v>
      </c>
      <c r="G22" s="28">
        <f t="shared" si="6"/>
        <v>239636.15</v>
      </c>
      <c r="H22" s="28">
        <f t="shared" si="6"/>
        <v>50760.44</v>
      </c>
      <c r="I22" s="28">
        <f t="shared" si="6"/>
        <v>111282.93</v>
      </c>
      <c r="J22" s="28">
        <f t="shared" si="6"/>
        <v>142469.51</v>
      </c>
      <c r="K22" s="28">
        <f t="shared" si="6"/>
        <v>168717.68</v>
      </c>
      <c r="L22" s="28">
        <f t="shared" si="6"/>
        <v>152524.25</v>
      </c>
      <c r="M22" s="28">
        <f t="shared" si="6"/>
        <v>86971.58</v>
      </c>
      <c r="N22" s="28">
        <f t="shared" si="6"/>
        <v>24273.23</v>
      </c>
      <c r="O22" s="28">
        <f t="shared" si="5"/>
        <v>1624987.3699999999</v>
      </c>
      <c r="W22" s="51"/>
    </row>
    <row r="23" spans="1:15" ht="18.75" customHeight="1">
      <c r="A23" s="26" t="s">
        <v>34</v>
      </c>
      <c r="B23" s="28">
        <v>26538.51</v>
      </c>
      <c r="C23" s="28">
        <v>19325.25</v>
      </c>
      <c r="D23" s="28">
        <v>16436.33</v>
      </c>
      <c r="E23" s="28">
        <v>6076.07</v>
      </c>
      <c r="F23" s="28">
        <v>17906.22</v>
      </c>
      <c r="G23" s="28">
        <v>27966.15</v>
      </c>
      <c r="H23" s="28">
        <v>3433.5</v>
      </c>
      <c r="I23" s="28">
        <v>20030.52</v>
      </c>
      <c r="J23" s="28">
        <v>15963.28</v>
      </c>
      <c r="K23" s="28">
        <v>30557.62</v>
      </c>
      <c r="L23" s="28">
        <v>26919.18</v>
      </c>
      <c r="M23" s="28">
        <v>14230.97</v>
      </c>
      <c r="N23" s="28">
        <v>6867</v>
      </c>
      <c r="O23" s="28">
        <f t="shared" si="5"/>
        <v>232250.59999999998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1252.12</v>
      </c>
      <c r="C26" s="28">
        <v>956.67</v>
      </c>
      <c r="D26" s="28">
        <v>945.42</v>
      </c>
      <c r="E26" s="28">
        <v>261.68</v>
      </c>
      <c r="F26" s="28">
        <v>911.65</v>
      </c>
      <c r="G26" s="28">
        <v>1184.59</v>
      </c>
      <c r="H26" s="28">
        <v>213.84</v>
      </c>
      <c r="I26" s="28">
        <v>827.24</v>
      </c>
      <c r="J26" s="28">
        <v>818.8</v>
      </c>
      <c r="K26" s="28">
        <v>1178.96</v>
      </c>
      <c r="L26" s="28">
        <v>1038.27</v>
      </c>
      <c r="M26" s="28">
        <v>537.42</v>
      </c>
      <c r="N26" s="28">
        <v>247.63</v>
      </c>
      <c r="O26" s="28">
        <f t="shared" si="5"/>
        <v>10374.29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1031.13</v>
      </c>
      <c r="C27" s="28">
        <v>767.71</v>
      </c>
      <c r="D27" s="28">
        <v>673.34</v>
      </c>
      <c r="E27" s="28">
        <v>205.68</v>
      </c>
      <c r="F27" s="28">
        <v>677.58</v>
      </c>
      <c r="G27" s="28">
        <v>912.79</v>
      </c>
      <c r="H27" s="28">
        <v>169.04</v>
      </c>
      <c r="I27" s="28">
        <v>714.22</v>
      </c>
      <c r="J27" s="28">
        <v>683.17</v>
      </c>
      <c r="K27" s="28">
        <v>877.6</v>
      </c>
      <c r="L27" s="28">
        <v>778.99</v>
      </c>
      <c r="M27" s="28">
        <v>440.92</v>
      </c>
      <c r="N27" s="28">
        <v>231.02</v>
      </c>
      <c r="O27" s="28">
        <f t="shared" si="5"/>
        <v>8163.1900000000005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403.4</v>
      </c>
      <c r="L28" s="28">
        <v>363.32</v>
      </c>
      <c r="M28" s="28">
        <v>205.64</v>
      </c>
      <c r="N28" s="28">
        <v>107.75</v>
      </c>
      <c r="O28" s="28">
        <f t="shared" si="5"/>
        <v>3799.4500000000003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60244.89</v>
      </c>
      <c r="C29" s="28">
        <v>24334.15</v>
      </c>
      <c r="D29" s="28">
        <v>28409.71</v>
      </c>
      <c r="E29" s="28">
        <v>8935.82</v>
      </c>
      <c r="F29" s="28">
        <v>27590.75</v>
      </c>
      <c r="G29" s="28">
        <v>42124.94</v>
      </c>
      <c r="H29" s="28">
        <v>12391.57</v>
      </c>
      <c r="I29" s="28">
        <v>41933.63</v>
      </c>
      <c r="J29" s="28">
        <v>26839.51</v>
      </c>
      <c r="K29" s="28">
        <v>41175.12</v>
      </c>
      <c r="L29" s="28">
        <v>41116.04</v>
      </c>
      <c r="M29" s="28">
        <v>29127.65</v>
      </c>
      <c r="N29" s="28">
        <v>8556.82</v>
      </c>
      <c r="O29" s="28">
        <f t="shared" si="5"/>
        <v>392780.60000000003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-26615.6</v>
      </c>
      <c r="C31" s="28">
        <f aca="true" t="shared" si="7" ref="C31:O31">+C32+C34+C47+C48+C49+C54-C55</f>
        <v>-24327.6</v>
      </c>
      <c r="D31" s="28">
        <f t="shared" si="7"/>
        <v>-16403.2</v>
      </c>
      <c r="E31" s="28">
        <f t="shared" si="7"/>
        <v>-4642</v>
      </c>
      <c r="F31" s="28">
        <f t="shared" si="7"/>
        <v>-16649.6</v>
      </c>
      <c r="G31" s="28">
        <f t="shared" si="7"/>
        <v>-31042</v>
      </c>
      <c r="H31" s="28">
        <f t="shared" si="7"/>
        <v>-6407.08</v>
      </c>
      <c r="I31" s="28">
        <f t="shared" si="7"/>
        <v>-27354.8</v>
      </c>
      <c r="J31" s="28">
        <f t="shared" si="7"/>
        <v>-18000.4</v>
      </c>
      <c r="K31" s="28">
        <f t="shared" si="7"/>
        <v>-416572</v>
      </c>
      <c r="L31" s="28">
        <f t="shared" si="7"/>
        <v>-377478.8</v>
      </c>
      <c r="M31" s="28">
        <f t="shared" si="7"/>
        <v>-10155.2</v>
      </c>
      <c r="N31" s="28">
        <f t="shared" si="7"/>
        <v>-5975.2</v>
      </c>
      <c r="O31" s="28">
        <f t="shared" si="7"/>
        <v>-981623.48</v>
      </c>
    </row>
    <row r="32" spans="1:15" ht="18.75" customHeight="1">
      <c r="A32" s="26" t="s">
        <v>38</v>
      </c>
      <c r="B32" s="29">
        <f>+B33</f>
        <v>-26615.6</v>
      </c>
      <c r="C32" s="29">
        <f>+C33</f>
        <v>-24327.6</v>
      </c>
      <c r="D32" s="29">
        <f aca="true" t="shared" si="8" ref="D32:O32">+D33</f>
        <v>-16403.2</v>
      </c>
      <c r="E32" s="29">
        <f t="shared" si="8"/>
        <v>-4642</v>
      </c>
      <c r="F32" s="29">
        <f t="shared" si="8"/>
        <v>-16649.6</v>
      </c>
      <c r="G32" s="29">
        <f t="shared" si="8"/>
        <v>-31042</v>
      </c>
      <c r="H32" s="29">
        <f t="shared" si="8"/>
        <v>-3260.4</v>
      </c>
      <c r="I32" s="29">
        <f t="shared" si="8"/>
        <v>-27354.8</v>
      </c>
      <c r="J32" s="29">
        <f t="shared" si="8"/>
        <v>-18000.4</v>
      </c>
      <c r="K32" s="29">
        <f t="shared" si="8"/>
        <v>-11572</v>
      </c>
      <c r="L32" s="29">
        <f t="shared" si="8"/>
        <v>-8478.8</v>
      </c>
      <c r="M32" s="29">
        <f t="shared" si="8"/>
        <v>-10155.2</v>
      </c>
      <c r="N32" s="29">
        <f t="shared" si="8"/>
        <v>-5975.2</v>
      </c>
      <c r="O32" s="29">
        <f t="shared" si="8"/>
        <v>-204476.8</v>
      </c>
    </row>
    <row r="33" spans="1:26" ht="18.75" customHeight="1">
      <c r="A33" s="27" t="s">
        <v>39</v>
      </c>
      <c r="B33" s="16">
        <f>ROUND((-B9)*$G$3,2)</f>
        <v>-26615.6</v>
      </c>
      <c r="C33" s="16">
        <f aca="true" t="shared" si="9" ref="C33:N33">ROUND((-C9)*$G$3,2)</f>
        <v>-24327.6</v>
      </c>
      <c r="D33" s="16">
        <f t="shared" si="9"/>
        <v>-16403.2</v>
      </c>
      <c r="E33" s="16">
        <f t="shared" si="9"/>
        <v>-4642</v>
      </c>
      <c r="F33" s="16">
        <f t="shared" si="9"/>
        <v>-16649.6</v>
      </c>
      <c r="G33" s="16">
        <f t="shared" si="9"/>
        <v>-31042</v>
      </c>
      <c r="H33" s="16">
        <f t="shared" si="9"/>
        <v>-3260.4</v>
      </c>
      <c r="I33" s="16">
        <f t="shared" si="9"/>
        <v>-27354.8</v>
      </c>
      <c r="J33" s="16">
        <f t="shared" si="9"/>
        <v>-18000.4</v>
      </c>
      <c r="K33" s="16">
        <f t="shared" si="9"/>
        <v>-11572</v>
      </c>
      <c r="L33" s="16">
        <f t="shared" si="9"/>
        <v>-8478.8</v>
      </c>
      <c r="M33" s="16">
        <f t="shared" si="9"/>
        <v>-10155.2</v>
      </c>
      <c r="N33" s="16">
        <f t="shared" si="9"/>
        <v>-5975.2</v>
      </c>
      <c r="O33" s="30">
        <f aca="true" t="shared" si="10" ref="O33:O55">SUM(B33:N33)</f>
        <v>-204476.8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-3146.68</v>
      </c>
      <c r="I34" s="29">
        <f t="shared" si="11"/>
        <v>0</v>
      </c>
      <c r="J34" s="29">
        <f t="shared" si="11"/>
        <v>0</v>
      </c>
      <c r="K34" s="29">
        <f t="shared" si="11"/>
        <v>-405000</v>
      </c>
      <c r="L34" s="29">
        <f t="shared" si="11"/>
        <v>-369000</v>
      </c>
      <c r="M34" s="29">
        <f t="shared" si="11"/>
        <v>0</v>
      </c>
      <c r="N34" s="29">
        <f t="shared" si="11"/>
        <v>0</v>
      </c>
      <c r="O34" s="29">
        <f t="shared" si="11"/>
        <v>-777146.68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28">
        <v>-3146.68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-3146.68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-405000</v>
      </c>
      <c r="L41" s="31">
        <v>-369000</v>
      </c>
      <c r="M41" s="31">
        <v>0</v>
      </c>
      <c r="N41" s="31">
        <v>0</v>
      </c>
      <c r="O41" s="31">
        <f t="shared" si="10"/>
        <v>-774000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644469.06</v>
      </c>
      <c r="C53" s="34">
        <f aca="true" t="shared" si="13" ref="C53:N53">+C20+C31</f>
        <v>467268.94000000006</v>
      </c>
      <c r="D53" s="34">
        <f t="shared" si="13"/>
        <v>473956.03</v>
      </c>
      <c r="E53" s="34">
        <f t="shared" si="13"/>
        <v>132711.94</v>
      </c>
      <c r="F53" s="34">
        <f t="shared" si="13"/>
        <v>455958.2400000001</v>
      </c>
      <c r="G53" s="34">
        <f t="shared" si="13"/>
        <v>589271.8</v>
      </c>
      <c r="H53" s="34">
        <f t="shared" si="13"/>
        <v>110873.89</v>
      </c>
      <c r="I53" s="34">
        <f t="shared" si="13"/>
        <v>418108.24</v>
      </c>
      <c r="J53" s="34">
        <f t="shared" si="13"/>
        <v>407970.46</v>
      </c>
      <c r="K53" s="34">
        <f t="shared" si="13"/>
        <v>200166.8999999999</v>
      </c>
      <c r="L53" s="34">
        <f t="shared" si="13"/>
        <v>171027.51999999996</v>
      </c>
      <c r="M53" s="34">
        <f t="shared" si="13"/>
        <v>281945.22000000003</v>
      </c>
      <c r="N53" s="34">
        <f t="shared" si="13"/>
        <v>120539.31000000001</v>
      </c>
      <c r="O53" s="34">
        <f>SUM(B53:N53)</f>
        <v>4474267.549999999</v>
      </c>
      <c r="P53"/>
      <c r="Q53" s="7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644469.0599999999</v>
      </c>
      <c r="C59" s="42">
        <f t="shared" si="14"/>
        <v>467268.94</v>
      </c>
      <c r="D59" s="42">
        <f t="shared" si="14"/>
        <v>473956.03</v>
      </c>
      <c r="E59" s="42">
        <f t="shared" si="14"/>
        <v>132711.94</v>
      </c>
      <c r="F59" s="42">
        <f t="shared" si="14"/>
        <v>455958.24</v>
      </c>
      <c r="G59" s="42">
        <f t="shared" si="14"/>
        <v>589271.81</v>
      </c>
      <c r="H59" s="42">
        <f t="shared" si="14"/>
        <v>110873.9</v>
      </c>
      <c r="I59" s="42">
        <f t="shared" si="14"/>
        <v>418108.23</v>
      </c>
      <c r="J59" s="42">
        <f t="shared" si="14"/>
        <v>407970.46</v>
      </c>
      <c r="K59" s="42">
        <f t="shared" si="14"/>
        <v>200166.9</v>
      </c>
      <c r="L59" s="42">
        <f t="shared" si="14"/>
        <v>171027.53</v>
      </c>
      <c r="M59" s="42">
        <f t="shared" si="14"/>
        <v>281945.22</v>
      </c>
      <c r="N59" s="42">
        <f t="shared" si="14"/>
        <v>120539.31</v>
      </c>
      <c r="O59" s="34">
        <f t="shared" si="14"/>
        <v>4474267.57</v>
      </c>
      <c r="Q59"/>
    </row>
    <row r="60" spans="1:18" ht="18.75" customHeight="1">
      <c r="A60" s="26" t="s">
        <v>54</v>
      </c>
      <c r="B60" s="42">
        <v>533466.47</v>
      </c>
      <c r="C60" s="42">
        <v>335717.31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869183.78</v>
      </c>
      <c r="P60"/>
      <c r="Q60"/>
      <c r="R60" s="41"/>
    </row>
    <row r="61" spans="1:16" ht="18.75" customHeight="1">
      <c r="A61" s="26" t="s">
        <v>55</v>
      </c>
      <c r="B61" s="42">
        <v>111002.59</v>
      </c>
      <c r="C61" s="42">
        <v>131551.63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242554.22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473956.03</v>
      </c>
      <c r="E62" s="43">
        <v>0</v>
      </c>
      <c r="F62" s="43">
        <v>0</v>
      </c>
      <c r="G62" s="43">
        <v>0</v>
      </c>
      <c r="H62" s="42">
        <v>110873.9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584829.93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132711.94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132711.94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455958.24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455958.24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589271.81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589271.81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418108.23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418108.23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407970.46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407970.46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200166.9</v>
      </c>
      <c r="L68" s="29">
        <v>171027.53</v>
      </c>
      <c r="M68" s="43">
        <v>0</v>
      </c>
      <c r="N68" s="43">
        <v>0</v>
      </c>
      <c r="O68" s="34">
        <f t="shared" si="15"/>
        <v>371194.43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281945.22</v>
      </c>
      <c r="N69" s="43">
        <v>0</v>
      </c>
      <c r="O69" s="34">
        <f t="shared" si="15"/>
        <v>281945.22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120539.31</v>
      </c>
      <c r="O70" s="46">
        <f t="shared" si="15"/>
        <v>120539.31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2023-09-14T19:01:58Z</dcterms:modified>
  <cp:category/>
  <cp:version/>
  <cp:contentType/>
  <cp:contentStatus/>
</cp:coreProperties>
</file>