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<sst xmlns="http://schemas.openxmlformats.org/spreadsheetml/2006/main" count="88" uniqueCount="85">
  <si>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</si>
  <si>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</si>
  <si>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</si>
  <si>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</si>
  <si>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</si>
  <si>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</si>
  <si>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</si>
  <si>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</si>
  <si>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</si>
  <si>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</si>
  <si>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</si>
  <si>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</si>
  <si>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</si>
  <si>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</si>
  <si>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</si>
  <si>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</si>
  <si>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</si>
  <si>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</si>
  <si>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</si>
  <si>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</si>
  <si>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</si>
  <si>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</si>
  <si>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</si>
  <si>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</si>
  <si>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</si>
  <si>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</si>
  <si>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</si>
  <si>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</si>
  <si>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</si>
  <si>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</si>
  <si>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</si>
  <si>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</si>
  <si>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</si>
  <si>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</si>
  <si>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</si>
  <si>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</si>
  <si>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</si>
  <si>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</si>
  <si>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</si>
  <si>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</si>
  <si>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</si>
  <si>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</si>
  <si>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</si>
  <si>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</si>
  <si>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</si>
  <si>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</si>
  <si>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</si>
  <si>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</si>
  <si>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</si>
  <si>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</si>
  <si>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</si>
  <si>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</si>
  <si>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</si>
  <si>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</si>
  <si>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</si>
  <si>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</si>
  <si>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</si>
  <si>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</si>
  <si>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</si>
  <si>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</si>
  <si>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</si>
  <si>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</si>
  <si>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</si>
  <si>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</si>
  <si>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</si>
  <si>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</si>
  <si>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</si>
  <si>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</si>
  <si>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</si>
  <si>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</si>
  <si>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</si>
  <si>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</si>
  <si>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</si>
  <si>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</si>
  <si>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</si>
  <si>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</si>
  <si>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</si>
  <si>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</si>
  <si>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</si>
  <si>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</si>
  <si>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</si>
  <si>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</si>
  <si>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</si>
  <si>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</si>
  <si>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08/09/23 - VENCIMENTO 15/09/23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</si>
</sst>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334307</v>
      </c>
      <c r="C7" s="9">
        <f t="shared" si="0"/>
        <v>221597</v>
      </c>
      <c r="D7" s="9">
        <f t="shared" si="0"/>
        <v>205271</v>
      </c>
      <c r="E7" s="9">
        <f t="shared" si="0"/>
        <v>56930</v>
      </c>
      <c r="F7" s="9">
        <f t="shared" si="0"/>
        <v>193405</v>
      </c>
      <c r="G7" s="9">
        <f t="shared" si="0"/>
        <v>291990</v>
      </c>
      <c r="H7" s="9">
        <f t="shared" si="0"/>
        <v>34468</v>
      </c>
      <c r="I7" s="9">
        <f t="shared" si="0"/>
        <v>236840</v>
      </c>
      <c r="J7" s="9">
        <f t="shared" si="0"/>
        <v>183841</v>
      </c>
      <c r="K7" s="9">
        <f t="shared" si="0"/>
        <v>282583</v>
      </c>
      <c r="L7" s="9">
        <f t="shared" si="0"/>
        <v>222208</v>
      </c>
      <c r="M7" s="9">
        <f t="shared" si="0"/>
        <v>102079</v>
      </c>
      <c r="N7" s="9">
        <f t="shared" si="0"/>
        <v>70193</v>
      </c>
      <c r="O7" s="9">
        <f t="shared" si="0"/>
        <v>2435712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10308</v>
      </c>
      <c r="C8" s="11">
        <f t="shared" si="1"/>
        <v>9789</v>
      </c>
      <c r="D8" s="11">
        <f t="shared" si="1"/>
        <v>5902</v>
      </c>
      <c r="E8" s="11">
        <f t="shared" si="1"/>
        <v>1819</v>
      </c>
      <c r="F8" s="11">
        <f t="shared" si="1"/>
        <v>6101</v>
      </c>
      <c r="G8" s="11">
        <f t="shared" si="1"/>
        <v>12117</v>
      </c>
      <c r="H8" s="11">
        <f t="shared" si="1"/>
        <v>1417</v>
      </c>
      <c r="I8" s="11">
        <f t="shared" si="1"/>
        <v>13143</v>
      </c>
      <c r="J8" s="11">
        <f t="shared" si="1"/>
        <v>7805</v>
      </c>
      <c r="K8" s="11">
        <f t="shared" si="1"/>
        <v>3878</v>
      </c>
      <c r="L8" s="11">
        <f t="shared" si="1"/>
        <v>3890</v>
      </c>
      <c r="M8" s="11">
        <f t="shared" si="1"/>
        <v>4826</v>
      </c>
      <c r="N8" s="11">
        <f t="shared" si="1"/>
        <v>3394</v>
      </c>
      <c r="O8" s="11">
        <f t="shared" si="1"/>
        <v>84389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10308</v>
      </c>
      <c r="C9" s="11">
        <v>9789</v>
      </c>
      <c r="D9" s="11">
        <v>5902</v>
      </c>
      <c r="E9" s="11">
        <v>1819</v>
      </c>
      <c r="F9" s="11">
        <v>6101</v>
      </c>
      <c r="G9" s="11">
        <v>12117</v>
      </c>
      <c r="H9" s="11">
        <v>1417</v>
      </c>
      <c r="I9" s="11">
        <v>13143</v>
      </c>
      <c r="J9" s="11">
        <v>7805</v>
      </c>
      <c r="K9" s="11">
        <v>3877</v>
      </c>
      <c r="L9" s="11">
        <v>3890</v>
      </c>
      <c r="M9" s="11">
        <v>4826</v>
      </c>
      <c r="N9" s="11">
        <v>3378</v>
      </c>
      <c r="O9" s="11">
        <f>SUM(B9:N9)</f>
        <v>84372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16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323999</v>
      </c>
      <c r="C11" s="13">
        <v>211808</v>
      </c>
      <c r="D11" s="13">
        <v>199369</v>
      </c>
      <c r="E11" s="13">
        <v>55111</v>
      </c>
      <c r="F11" s="13">
        <v>187304</v>
      </c>
      <c r="G11" s="13">
        <v>279873</v>
      </c>
      <c r="H11" s="13">
        <v>33051</v>
      </c>
      <c r="I11" s="13">
        <v>223697</v>
      </c>
      <c r="J11" s="13">
        <v>176036</v>
      </c>
      <c r="K11" s="13">
        <v>278705</v>
      </c>
      <c r="L11" s="13">
        <v>218318</v>
      </c>
      <c r="M11" s="13">
        <v>97253</v>
      </c>
      <c r="N11" s="13">
        <v>66799</v>
      </c>
      <c r="O11" s="11">
        <f>SUM(B11:N11)</f>
        <v>2351323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28627</v>
      </c>
      <c r="C12" s="13">
        <v>23264</v>
      </c>
      <c r="D12" s="13">
        <v>18557</v>
      </c>
      <c r="E12" s="13">
        <v>7307</v>
      </c>
      <c r="F12" s="13">
        <v>21115</v>
      </c>
      <c r="G12" s="13">
        <v>33527</v>
      </c>
      <c r="H12" s="13">
        <v>4225</v>
      </c>
      <c r="I12" s="13">
        <v>26155</v>
      </c>
      <c r="J12" s="13">
        <v>18549</v>
      </c>
      <c r="K12" s="13">
        <v>22981</v>
      </c>
      <c r="L12" s="13">
        <v>17723</v>
      </c>
      <c r="M12" s="13">
        <v>6097</v>
      </c>
      <c r="N12" s="13">
        <v>3392</v>
      </c>
      <c r="O12" s="11">
        <f>SUM(B12:N12)</f>
        <v>231519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295372</v>
      </c>
      <c r="C13" s="15">
        <f t="shared" si="2"/>
        <v>188544</v>
      </c>
      <c r="D13" s="15">
        <f t="shared" si="2"/>
        <v>180812</v>
      </c>
      <c r="E13" s="15">
        <f t="shared" si="2"/>
        <v>47804</v>
      </c>
      <c r="F13" s="15">
        <f t="shared" si="2"/>
        <v>166189</v>
      </c>
      <c r="G13" s="15">
        <f t="shared" si="2"/>
        <v>246346</v>
      </c>
      <c r="H13" s="15">
        <f t="shared" si="2"/>
        <v>28826</v>
      </c>
      <c r="I13" s="15">
        <f t="shared" si="2"/>
        <v>197542</v>
      </c>
      <c r="J13" s="15">
        <f t="shared" si="2"/>
        <v>157487</v>
      </c>
      <c r="K13" s="15">
        <f t="shared" si="2"/>
        <v>255724</v>
      </c>
      <c r="L13" s="15">
        <f t="shared" si="2"/>
        <v>200595</v>
      </c>
      <c r="M13" s="15">
        <f t="shared" si="2"/>
        <v>91156</v>
      </c>
      <c r="N13" s="15">
        <f t="shared" si="2"/>
        <v>63407</v>
      </c>
      <c r="O13" s="11">
        <f>SUM(B13:N13)</f>
        <v>2119804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1.389784525454926</v>
      </c>
      <c r="C18" s="19">
        <v>1.487145020360356</v>
      </c>
      <c r="D18" s="19">
        <v>1.601623581133199</v>
      </c>
      <c r="E18" s="19">
        <v>0.997369138498428</v>
      </c>
      <c r="F18" s="19">
        <v>1.582397182691213</v>
      </c>
      <c r="G18" s="19">
        <v>1.781961131939834</v>
      </c>
      <c r="H18" s="19">
        <v>1.99995747739379</v>
      </c>
      <c r="I18" s="19">
        <v>1.415799089809079</v>
      </c>
      <c r="J18" s="19">
        <v>1.609514027127296</v>
      </c>
      <c r="K18" s="19">
        <v>1.450122769116876</v>
      </c>
      <c r="L18" s="19">
        <v>1.468147254799119</v>
      </c>
      <c r="M18" s="19">
        <v>1.551044932586998</v>
      </c>
      <c r="N18" s="19">
        <v>1.28344396986412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1495456.76</v>
      </c>
      <c r="C20" s="24">
        <f t="shared" si="3"/>
        <v>1071803.4</v>
      </c>
      <c r="D20" s="24">
        <f t="shared" si="3"/>
        <v>937252.8700000001</v>
      </c>
      <c r="E20" s="24">
        <f t="shared" si="3"/>
        <v>280644.99999999994</v>
      </c>
      <c r="F20" s="24">
        <f t="shared" si="3"/>
        <v>1014759.41</v>
      </c>
      <c r="G20" s="24">
        <f t="shared" si="3"/>
        <v>1429744.02</v>
      </c>
      <c r="H20" s="24">
        <f t="shared" si="3"/>
        <v>255681.23</v>
      </c>
      <c r="I20" s="24">
        <f t="shared" si="3"/>
        <v>1101384.7299999997</v>
      </c>
      <c r="J20" s="24">
        <f t="shared" si="3"/>
        <v>962112.58</v>
      </c>
      <c r="K20" s="24">
        <f t="shared" si="3"/>
        <v>1274311.9200000002</v>
      </c>
      <c r="L20" s="24">
        <f t="shared" si="3"/>
        <v>1160072.5100000002</v>
      </c>
      <c r="M20" s="24">
        <f t="shared" si="3"/>
        <v>649934.0000000001</v>
      </c>
      <c r="N20" s="24">
        <f t="shared" si="3"/>
        <v>332609.77</v>
      </c>
      <c r="O20" s="24">
        <f>O21+O22+O23+O24+O25+O26+O27+O28+O29</f>
        <v>11965768.2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979887.25</v>
      </c>
      <c r="C21" s="28">
        <f aca="true" t="shared" si="4" ref="C21:N21">ROUND((C15+C16)*C7,2)</f>
        <v>670995.72</v>
      </c>
      <c r="D21" s="28">
        <f t="shared" si="4"/>
        <v>545117.67</v>
      </c>
      <c r="E21" s="28">
        <f t="shared" si="4"/>
        <v>258274.33</v>
      </c>
      <c r="F21" s="28">
        <f t="shared" si="4"/>
        <v>595300.59</v>
      </c>
      <c r="G21" s="28">
        <f t="shared" si="4"/>
        <v>739493.87</v>
      </c>
      <c r="H21" s="28">
        <f t="shared" si="4"/>
        <v>117204.99</v>
      </c>
      <c r="I21" s="28">
        <f t="shared" si="4"/>
        <v>712106.83</v>
      </c>
      <c r="J21" s="28">
        <f t="shared" si="4"/>
        <v>555971.95</v>
      </c>
      <c r="K21" s="28">
        <f t="shared" si="4"/>
        <v>807763.51</v>
      </c>
      <c r="L21" s="28">
        <f t="shared" si="4"/>
        <v>723242.6</v>
      </c>
      <c r="M21" s="28">
        <f t="shared" si="4"/>
        <v>383378.1</v>
      </c>
      <c r="N21" s="28">
        <f t="shared" si="4"/>
        <v>238129.75</v>
      </c>
      <c r="O21" s="28">
        <f aca="true" t="shared" si="5" ref="O21:O29">SUM(B21:N21)</f>
        <v>7326867.159999999</v>
      </c>
    </row>
    <row r="22" spans="1:23" ht="18.75" customHeight="1">
      <c r="A22" s="26" t="s">
        <v>33</v>
      </c>
      <c r="B22" s="28">
        <f>IF(B18&lt;&gt;0,ROUND((B18-1)*B21,2),0)</f>
        <v>381944.89</v>
      </c>
      <c r="C22" s="28">
        <f aca="true" t="shared" si="6" ref="C22:N22">IF(C18&lt;&gt;0,ROUND((C18-1)*C21,2),0)</f>
        <v>326872.22</v>
      </c>
      <c r="D22" s="28">
        <f t="shared" si="6"/>
        <v>327955.64</v>
      </c>
      <c r="E22" s="28">
        <f t="shared" si="6"/>
        <v>-679.48</v>
      </c>
      <c r="F22" s="28">
        <f t="shared" si="6"/>
        <v>346701.39</v>
      </c>
      <c r="G22" s="28">
        <f t="shared" si="6"/>
        <v>578255.46</v>
      </c>
      <c r="H22" s="28">
        <f t="shared" si="6"/>
        <v>117200.01</v>
      </c>
      <c r="I22" s="28">
        <f t="shared" si="6"/>
        <v>296093.37</v>
      </c>
      <c r="J22" s="28">
        <f t="shared" si="6"/>
        <v>338872.7</v>
      </c>
      <c r="K22" s="28">
        <f t="shared" si="6"/>
        <v>363592.75</v>
      </c>
      <c r="L22" s="28">
        <f t="shared" si="6"/>
        <v>338584.04</v>
      </c>
      <c r="M22" s="28">
        <f t="shared" si="6"/>
        <v>211258.56</v>
      </c>
      <c r="N22" s="28">
        <f t="shared" si="6"/>
        <v>67496.44</v>
      </c>
      <c r="O22" s="28">
        <f t="shared" si="5"/>
        <v>3694147.99</v>
      </c>
      <c r="W22" s="51"/>
    </row>
    <row r="23" spans="1:15" ht="18.75" customHeight="1">
      <c r="A23" s="26" t="s">
        <v>34</v>
      </c>
      <c r="B23" s="28">
        <v>67016.55</v>
      </c>
      <c r="C23" s="28">
        <v>43945.17</v>
      </c>
      <c r="D23" s="28">
        <v>32196.51</v>
      </c>
      <c r="E23" s="28">
        <v>11758.58</v>
      </c>
      <c r="F23" s="28">
        <v>41522.42</v>
      </c>
      <c r="G23" s="28">
        <v>65548.54</v>
      </c>
      <c r="H23" s="28">
        <v>6605.14</v>
      </c>
      <c r="I23" s="28">
        <v>45666.75</v>
      </c>
      <c r="J23" s="28">
        <v>36820.96</v>
      </c>
      <c r="K23" s="28">
        <v>57646.29</v>
      </c>
      <c r="L23" s="28">
        <v>53227.12</v>
      </c>
      <c r="M23" s="28">
        <v>23179.17</v>
      </c>
      <c r="N23" s="28">
        <v>15991.6</v>
      </c>
      <c r="O23" s="28">
        <f t="shared" si="5"/>
        <v>501124.79999999993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1193.03</v>
      </c>
      <c r="C26" s="28">
        <v>872.26</v>
      </c>
      <c r="D26" s="28">
        <v>756.9</v>
      </c>
      <c r="E26" s="28">
        <v>225.1</v>
      </c>
      <c r="F26" s="28">
        <v>821.61</v>
      </c>
      <c r="G26" s="28">
        <v>1153.63</v>
      </c>
      <c r="H26" s="28">
        <v>202.59</v>
      </c>
      <c r="I26" s="28">
        <v>880.7</v>
      </c>
      <c r="J26" s="28">
        <v>776.59</v>
      </c>
      <c r="K26" s="28">
        <v>1024.2</v>
      </c>
      <c r="L26" s="28">
        <v>931.35</v>
      </c>
      <c r="M26" s="28">
        <v>514.91</v>
      </c>
      <c r="N26" s="28">
        <v>267.34</v>
      </c>
      <c r="O26" s="28">
        <f t="shared" si="5"/>
        <v>9620.210000000001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-46147.2</v>
      </c>
      <c r="C31" s="28">
        <f aca="true" t="shared" si="7" ref="C31:O31">+C32+C34+C47+C48+C49+C54-C55</f>
        <v>-43071.6</v>
      </c>
      <c r="D31" s="28">
        <f t="shared" si="7"/>
        <v>-25968.8</v>
      </c>
      <c r="E31" s="28">
        <f t="shared" si="7"/>
        <v>-8003.6</v>
      </c>
      <c r="F31" s="28">
        <f t="shared" si="7"/>
        <v>-27042.4</v>
      </c>
      <c r="G31" s="28">
        <f t="shared" si="7"/>
        <v>-55492.8</v>
      </c>
      <c r="H31" s="28">
        <f t="shared" si="7"/>
        <v>-13533.49</v>
      </c>
      <c r="I31" s="28">
        <f t="shared" si="7"/>
        <v>-61710</v>
      </c>
      <c r="J31" s="28">
        <f t="shared" si="7"/>
        <v>-34342</v>
      </c>
      <c r="K31" s="28">
        <f t="shared" si="7"/>
        <v>351941.2</v>
      </c>
      <c r="L31" s="28">
        <f t="shared" si="7"/>
        <v>306884</v>
      </c>
      <c r="M31" s="28">
        <f t="shared" si="7"/>
        <v>-21234.4</v>
      </c>
      <c r="N31" s="28">
        <f t="shared" si="7"/>
        <v>-15061.2</v>
      </c>
      <c r="O31" s="28">
        <f t="shared" si="7"/>
        <v>307217.70999999996</v>
      </c>
    </row>
    <row r="32" spans="1:15" ht="18.75" customHeight="1">
      <c r="A32" s="26" t="s">
        <v>38</v>
      </c>
      <c r="B32" s="29">
        <f>+B33</f>
        <v>-45355.2</v>
      </c>
      <c r="C32" s="29">
        <f>+C33</f>
        <v>-43071.6</v>
      </c>
      <c r="D32" s="29">
        <f aca="true" t="shared" si="8" ref="D32:O32">+D33</f>
        <v>-25968.8</v>
      </c>
      <c r="E32" s="29">
        <f t="shared" si="8"/>
        <v>-8003.6</v>
      </c>
      <c r="F32" s="29">
        <f t="shared" si="8"/>
        <v>-26844.4</v>
      </c>
      <c r="G32" s="29">
        <f t="shared" si="8"/>
        <v>-53314.8</v>
      </c>
      <c r="H32" s="29">
        <f t="shared" si="8"/>
        <v>-6234.8</v>
      </c>
      <c r="I32" s="29">
        <f t="shared" si="8"/>
        <v>-57829.2</v>
      </c>
      <c r="J32" s="29">
        <f t="shared" si="8"/>
        <v>-34342</v>
      </c>
      <c r="K32" s="29">
        <f t="shared" si="8"/>
        <v>-17058.8</v>
      </c>
      <c r="L32" s="29">
        <f t="shared" si="8"/>
        <v>-17116</v>
      </c>
      <c r="M32" s="29">
        <f t="shared" si="8"/>
        <v>-21234.4</v>
      </c>
      <c r="N32" s="29">
        <f t="shared" si="8"/>
        <v>-14863.2</v>
      </c>
      <c r="O32" s="29">
        <f t="shared" si="8"/>
        <v>-371236.80000000005</v>
      </c>
    </row>
    <row r="33" spans="1:26" ht="18.75" customHeight="1">
      <c r="A33" s="27" t="s">
        <v>39</v>
      </c>
      <c r="B33" s="16">
        <f>ROUND((-B9)*$G$3,2)</f>
        <v>-45355.2</v>
      </c>
      <c r="C33" s="16">
        <f aca="true" t="shared" si="9" ref="C33:N33">ROUND((-C9)*$G$3,2)</f>
        <v>-43071.6</v>
      </c>
      <c r="D33" s="16">
        <f t="shared" si="9"/>
        <v>-25968.8</v>
      </c>
      <c r="E33" s="16">
        <f t="shared" si="9"/>
        <v>-8003.6</v>
      </c>
      <c r="F33" s="16">
        <f t="shared" si="9"/>
        <v>-26844.4</v>
      </c>
      <c r="G33" s="16">
        <f t="shared" si="9"/>
        <v>-53314.8</v>
      </c>
      <c r="H33" s="16">
        <f t="shared" si="9"/>
        <v>-6234.8</v>
      </c>
      <c r="I33" s="16">
        <f t="shared" si="9"/>
        <v>-57829.2</v>
      </c>
      <c r="J33" s="16">
        <f t="shared" si="9"/>
        <v>-34342</v>
      </c>
      <c r="K33" s="16">
        <f t="shared" si="9"/>
        <v>-17058.8</v>
      </c>
      <c r="L33" s="16">
        <f t="shared" si="9"/>
        <v>-17116</v>
      </c>
      <c r="M33" s="16">
        <f t="shared" si="9"/>
        <v>-21234.4</v>
      </c>
      <c r="N33" s="16">
        <f t="shared" si="9"/>
        <v>-14863.2</v>
      </c>
      <c r="O33" s="30">
        <f aca="true" t="shared" si="10" ref="O33:O55">SUM(B33:N33)</f>
        <v>-371236.80000000005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-792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-198</v>
      </c>
      <c r="G34" s="29">
        <f t="shared" si="11"/>
        <v>-2178</v>
      </c>
      <c r="H34" s="29">
        <f t="shared" si="11"/>
        <v>-7298.69</v>
      </c>
      <c r="I34" s="29">
        <f t="shared" si="11"/>
        <v>-3880.8</v>
      </c>
      <c r="J34" s="29">
        <f t="shared" si="11"/>
        <v>0</v>
      </c>
      <c r="K34" s="29">
        <f t="shared" si="11"/>
        <v>369000</v>
      </c>
      <c r="L34" s="29">
        <f t="shared" si="11"/>
        <v>324000</v>
      </c>
      <c r="M34" s="29">
        <f t="shared" si="11"/>
        <v>0</v>
      </c>
      <c r="N34" s="29">
        <f t="shared" si="11"/>
        <v>-198</v>
      </c>
      <c r="O34" s="29">
        <f t="shared" si="11"/>
        <v>678454.51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-198</v>
      </c>
      <c r="G35" s="31">
        <v>-2178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-198</v>
      </c>
      <c r="O35" s="29">
        <f t="shared" si="10"/>
        <v>-2574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-792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-3880.8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29">
        <f t="shared" si="10"/>
        <v>-4672.8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-7298.69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9">
        <f t="shared" si="10"/>
        <v>-7298.69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1449309.56</v>
      </c>
      <c r="C53" s="34">
        <f aca="true" t="shared" si="13" ref="C53:N53">+C20+C31</f>
        <v>1028731.7999999999</v>
      </c>
      <c r="D53" s="34">
        <f t="shared" si="13"/>
        <v>911284.0700000001</v>
      </c>
      <c r="E53" s="34">
        <f t="shared" si="13"/>
        <v>272641.39999999997</v>
      </c>
      <c r="F53" s="34">
        <f t="shared" si="13"/>
        <v>987717.01</v>
      </c>
      <c r="G53" s="34">
        <f t="shared" si="13"/>
        <v>1374251.22</v>
      </c>
      <c r="H53" s="34">
        <f t="shared" si="13"/>
        <v>242147.74000000002</v>
      </c>
      <c r="I53" s="34">
        <f t="shared" si="13"/>
        <v>1039674.7299999997</v>
      </c>
      <c r="J53" s="34">
        <f t="shared" si="13"/>
        <v>927770.58</v>
      </c>
      <c r="K53" s="34">
        <f t="shared" si="13"/>
        <v>1626253.12</v>
      </c>
      <c r="L53" s="34">
        <f t="shared" si="13"/>
        <v>1466956.5100000002</v>
      </c>
      <c r="M53" s="34">
        <f t="shared" si="13"/>
        <v>628699.6000000001</v>
      </c>
      <c r="N53" s="34">
        <f t="shared" si="13"/>
        <v>317548.57</v>
      </c>
      <c r="O53" s="34">
        <f>SUM(B53:N53)</f>
        <v>12272985.91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1449309.55</v>
      </c>
      <c r="C59" s="42">
        <f t="shared" si="14"/>
        <v>1028731.7999999999</v>
      </c>
      <c r="D59" s="42">
        <f t="shared" si="14"/>
        <v>911284.07</v>
      </c>
      <c r="E59" s="42">
        <f t="shared" si="14"/>
        <v>272641.4</v>
      </c>
      <c r="F59" s="42">
        <f t="shared" si="14"/>
        <v>987717.01</v>
      </c>
      <c r="G59" s="42">
        <f t="shared" si="14"/>
        <v>1374251.23</v>
      </c>
      <c r="H59" s="42">
        <f t="shared" si="14"/>
        <v>242147.73</v>
      </c>
      <c r="I59" s="42">
        <f t="shared" si="14"/>
        <v>1039674.73</v>
      </c>
      <c r="J59" s="42">
        <f t="shared" si="14"/>
        <v>927770.58</v>
      </c>
      <c r="K59" s="42">
        <f t="shared" si="14"/>
        <v>1626253.11</v>
      </c>
      <c r="L59" s="42">
        <f t="shared" si="14"/>
        <v>1466956.51</v>
      </c>
      <c r="M59" s="42">
        <f t="shared" si="14"/>
        <v>628699.6</v>
      </c>
      <c r="N59" s="42">
        <f t="shared" si="14"/>
        <v>317548.57</v>
      </c>
      <c r="O59" s="34">
        <f t="shared" si="14"/>
        <v>12272985.889999999</v>
      </c>
      <c r="Q59"/>
    </row>
    <row r="60" spans="1:18" ht="18.75" customHeight="1">
      <c r="A60" s="26" t="s">
        <v>54</v>
      </c>
      <c r="B60" s="42">
        <v>1185387.26</v>
      </c>
      <c r="C60" s="42">
        <v>730425.7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1915812.96</v>
      </c>
      <c r="P60"/>
      <c r="Q60"/>
      <c r="R60" s="41"/>
    </row>
    <row r="61" spans="1:16" ht="18.75" customHeight="1">
      <c r="A61" s="26" t="s">
        <v>55</v>
      </c>
      <c r="B61" s="42">
        <v>263922.29</v>
      </c>
      <c r="C61" s="42">
        <v>298306.1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562228.3899999999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911284.07</v>
      </c>
      <c r="E62" s="43">
        <v>0</v>
      </c>
      <c r="F62" s="43">
        <v>0</v>
      </c>
      <c r="G62" s="43">
        <v>0</v>
      </c>
      <c r="H62" s="42">
        <v>242147.73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1153431.8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272641.4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272641.4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987717.01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987717.01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1374251.23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1374251.23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1039674.73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1039674.73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927770.58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927770.58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1626253.11</v>
      </c>
      <c r="L68" s="29">
        <v>1466956.51</v>
      </c>
      <c r="M68" s="43">
        <v>0</v>
      </c>
      <c r="N68" s="43">
        <v>0</v>
      </c>
      <c r="O68" s="34">
        <f t="shared" si="15"/>
        <v>3093209.62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628699.6</v>
      </c>
      <c r="N69" s="43">
        <v>0</v>
      </c>
      <c r="O69" s="34">
        <f t="shared" si="15"/>
        <v>628699.6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317548.57</v>
      </c>
      <c r="O70" s="46">
        <f t="shared" si="15"/>
        <v>317548.57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2023-09-14T18:55:10Z</dcterms:modified>
  <cp:category/>
  <cp:version/>
  <cp:contentType/>
  <cp:contentStatus/>
</cp:coreProperties>
</file>