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<sst xmlns="http://schemas.openxmlformats.org/spreadsheetml/2006/main" count="88" uniqueCount="85">
  <si>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</si>
  <si>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</si>
  <si>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</si>
  <si>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</si>
  <si>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</si>
  <si>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</si>
  <si>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</si>
  <si>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</si>
  <si>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</si>
  <si>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</si>
  <si>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</si>
  <si>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</si>
  <si>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</si>
  <si>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</si>
  <si>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</si>
  <si>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</si>
  <si>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</si>
  <si>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</si>
  <si>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</si>
  <si>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</si>
  <si>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</si>
  <si>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</si>
  <si>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</si>
  <si>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</si>
  <si>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</si>
  <si>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</si>
  <si>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</si>
  <si>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</si>
  <si>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</si>
  <si>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</si>
  <si>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</si>
  <si>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</si>
  <si>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</si>
  <si>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</si>
  <si>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</si>
  <si>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</si>
  <si>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</si>
  <si>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</si>
  <si>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</si>
  <si>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</si>
  <si>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</si>
  <si>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</si>
  <si>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</si>
  <si>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</si>
  <si>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</si>
  <si>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</si>
  <si>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</si>
  <si>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</si>
  <si>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</si>
  <si>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</si>
  <si>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</si>
  <si>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</si>
  <si>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</si>
  <si>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</si>
  <si>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</si>
  <si>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</si>
  <si>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</si>
  <si>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</si>
  <si>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</si>
  <si>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</si>
  <si>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</si>
  <si>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</si>
  <si>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</si>
  <si>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</si>
  <si>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</si>
  <si>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</si>
  <si>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</si>
  <si>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</si>
  <si>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</si>
  <si>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</si>
  <si>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</si>
  <si>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</si>
  <si>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</si>
  <si>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</si>
  <si>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</si>
  <si>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</si>
  <si>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</si>
  <si>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</si>
  <si>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</si>
  <si>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</si>
  <si>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</si>
  <si>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</si>
  <si>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</si>
  <si>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</si>
  <si>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03/09/23 - VENCIMENTO 11/09/23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</si>
</sst>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638175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141516</v>
      </c>
      <c r="C7" s="9">
        <f t="shared" si="0"/>
        <v>92419</v>
      </c>
      <c r="D7" s="9">
        <f t="shared" si="0"/>
        <v>96445</v>
      </c>
      <c r="E7" s="9">
        <f t="shared" si="0"/>
        <v>24725</v>
      </c>
      <c r="F7" s="9">
        <f t="shared" si="0"/>
        <v>74496</v>
      </c>
      <c r="G7" s="9">
        <f t="shared" si="0"/>
        <v>117407</v>
      </c>
      <c r="H7" s="9">
        <f t="shared" si="0"/>
        <v>13864</v>
      </c>
      <c r="I7" s="9">
        <f t="shared" si="0"/>
        <v>90390</v>
      </c>
      <c r="J7" s="9">
        <f t="shared" si="0"/>
        <v>82057</v>
      </c>
      <c r="K7" s="9">
        <f t="shared" si="0"/>
        <v>129456</v>
      </c>
      <c r="L7" s="9">
        <f t="shared" si="0"/>
        <v>97512</v>
      </c>
      <c r="M7" s="9">
        <f t="shared" si="0"/>
        <v>42788</v>
      </c>
      <c r="N7" s="9">
        <f t="shared" si="0"/>
        <v>24033</v>
      </c>
      <c r="O7" s="9">
        <f t="shared" si="0"/>
        <v>1027108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5607</v>
      </c>
      <c r="C8" s="11">
        <f t="shared" si="1"/>
        <v>5148</v>
      </c>
      <c r="D8" s="11">
        <f t="shared" si="1"/>
        <v>3352</v>
      </c>
      <c r="E8" s="11">
        <f t="shared" si="1"/>
        <v>867</v>
      </c>
      <c r="F8" s="11">
        <f t="shared" si="1"/>
        <v>2799</v>
      </c>
      <c r="G8" s="11">
        <f t="shared" si="1"/>
        <v>6389</v>
      </c>
      <c r="H8" s="11">
        <f t="shared" si="1"/>
        <v>677</v>
      </c>
      <c r="I8" s="11">
        <f t="shared" si="1"/>
        <v>6136</v>
      </c>
      <c r="J8" s="11">
        <f t="shared" si="1"/>
        <v>4005</v>
      </c>
      <c r="K8" s="11">
        <f t="shared" si="1"/>
        <v>2128</v>
      </c>
      <c r="L8" s="11">
        <f t="shared" si="1"/>
        <v>1945</v>
      </c>
      <c r="M8" s="11">
        <f t="shared" si="1"/>
        <v>2222</v>
      </c>
      <c r="N8" s="11">
        <f t="shared" si="1"/>
        <v>1237</v>
      </c>
      <c r="O8" s="11">
        <f t="shared" si="1"/>
        <v>42512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5607</v>
      </c>
      <c r="C9" s="11">
        <v>5148</v>
      </c>
      <c r="D9" s="11">
        <v>3352</v>
      </c>
      <c r="E9" s="11">
        <v>867</v>
      </c>
      <c r="F9" s="11">
        <v>2799</v>
      </c>
      <c r="G9" s="11">
        <v>6389</v>
      </c>
      <c r="H9" s="11">
        <v>677</v>
      </c>
      <c r="I9" s="11">
        <v>6136</v>
      </c>
      <c r="J9" s="11">
        <v>4005</v>
      </c>
      <c r="K9" s="11">
        <v>2127</v>
      </c>
      <c r="L9" s="11">
        <v>1945</v>
      </c>
      <c r="M9" s="11">
        <v>2222</v>
      </c>
      <c r="N9" s="11">
        <v>1228</v>
      </c>
      <c r="O9" s="11">
        <f>SUM(B9:N9)</f>
        <v>42502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0</v>
      </c>
      <c r="N10" s="13">
        <v>9</v>
      </c>
      <c r="O10" s="11">
        <f>SUM(B10:N10)</f>
        <v>10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135909</v>
      </c>
      <c r="C11" s="13">
        <v>87271</v>
      </c>
      <c r="D11" s="13">
        <v>93093</v>
      </c>
      <c r="E11" s="13">
        <v>23858</v>
      </c>
      <c r="F11" s="13">
        <v>71697</v>
      </c>
      <c r="G11" s="13">
        <v>111018</v>
      </c>
      <c r="H11" s="13">
        <v>13187</v>
      </c>
      <c r="I11" s="13">
        <v>84254</v>
      </c>
      <c r="J11" s="13">
        <v>78052</v>
      </c>
      <c r="K11" s="13">
        <v>127328</v>
      </c>
      <c r="L11" s="13">
        <v>95567</v>
      </c>
      <c r="M11" s="13">
        <v>40566</v>
      </c>
      <c r="N11" s="13">
        <v>22796</v>
      </c>
      <c r="O11" s="11">
        <f>SUM(B11:N11)</f>
        <v>984596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12240</v>
      </c>
      <c r="C12" s="13">
        <v>10234</v>
      </c>
      <c r="D12" s="13">
        <v>9547</v>
      </c>
      <c r="E12" s="13">
        <v>3186</v>
      </c>
      <c r="F12" s="13">
        <v>8237</v>
      </c>
      <c r="G12" s="13">
        <v>14493</v>
      </c>
      <c r="H12" s="13">
        <v>1997</v>
      </c>
      <c r="I12" s="13">
        <v>10843</v>
      </c>
      <c r="J12" s="13">
        <v>8859</v>
      </c>
      <c r="K12" s="13">
        <v>10617</v>
      </c>
      <c r="L12" s="13">
        <v>7823</v>
      </c>
      <c r="M12" s="13">
        <v>2741</v>
      </c>
      <c r="N12" s="13">
        <v>1199</v>
      </c>
      <c r="O12" s="11">
        <f>SUM(B12:N12)</f>
        <v>102016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123669</v>
      </c>
      <c r="C13" s="15">
        <f t="shared" si="2"/>
        <v>77037</v>
      </c>
      <c r="D13" s="15">
        <f t="shared" si="2"/>
        <v>83546</v>
      </c>
      <c r="E13" s="15">
        <f t="shared" si="2"/>
        <v>20672</v>
      </c>
      <c r="F13" s="15">
        <f t="shared" si="2"/>
        <v>63460</v>
      </c>
      <c r="G13" s="15">
        <f t="shared" si="2"/>
        <v>96525</v>
      </c>
      <c r="H13" s="15">
        <f t="shared" si="2"/>
        <v>11190</v>
      </c>
      <c r="I13" s="15">
        <f t="shared" si="2"/>
        <v>73411</v>
      </c>
      <c r="J13" s="15">
        <f t="shared" si="2"/>
        <v>69193</v>
      </c>
      <c r="K13" s="15">
        <f t="shared" si="2"/>
        <v>116711</v>
      </c>
      <c r="L13" s="15">
        <f t="shared" si="2"/>
        <v>87744</v>
      </c>
      <c r="M13" s="15">
        <f t="shared" si="2"/>
        <v>37825</v>
      </c>
      <c r="N13" s="15">
        <f t="shared" si="2"/>
        <v>21597</v>
      </c>
      <c r="O13" s="11">
        <f>SUM(B13:N13)</f>
        <v>882580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-0.0209</v>
      </c>
      <c r="C16" s="17">
        <v>-0.0216</v>
      </c>
      <c r="D16" s="17">
        <v>-0.0189</v>
      </c>
      <c r="E16" s="17">
        <v>-0.0323</v>
      </c>
      <c r="F16" s="17">
        <v>-0.0219</v>
      </c>
      <c r="G16" s="17">
        <v>-0.018</v>
      </c>
      <c r="H16" s="17">
        <v>-0.0242</v>
      </c>
      <c r="I16" s="17">
        <v>-0.0214</v>
      </c>
      <c r="J16" s="17">
        <v>-0.0215</v>
      </c>
      <c r="K16" s="17">
        <v>-0.0204</v>
      </c>
      <c r="L16" s="17">
        <v>-0.0232</v>
      </c>
      <c r="M16" s="17">
        <v>-0.0268</v>
      </c>
      <c r="N16" s="17">
        <v>-0.0242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1.171527013188524</v>
      </c>
      <c r="C18" s="19">
        <v>1.243235295621513</v>
      </c>
      <c r="D18" s="19">
        <v>1.38656091043431</v>
      </c>
      <c r="E18" s="19">
        <v>0.854599261029481</v>
      </c>
      <c r="F18" s="19">
        <v>1.354364124060119</v>
      </c>
      <c r="G18" s="19">
        <v>1.394061353239282</v>
      </c>
      <c r="H18" s="19">
        <v>1.609679673090707</v>
      </c>
      <c r="I18" s="19">
        <v>1.119680040601304</v>
      </c>
      <c r="J18" s="19">
        <v>1.402034246439064</v>
      </c>
      <c r="K18" s="19">
        <v>1.202681717527074</v>
      </c>
      <c r="L18" s="19">
        <v>1.254440936318734</v>
      </c>
      <c r="M18" s="19">
        <v>1.195929203367158</v>
      </c>
      <c r="N18" s="19">
        <v>1.043292276845772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579789.2699999999</v>
      </c>
      <c r="C20" s="24">
        <f t="shared" si="3"/>
        <v>396730.51</v>
      </c>
      <c r="D20" s="24">
        <f t="shared" si="3"/>
        <v>404683.36000000004</v>
      </c>
      <c r="E20" s="24">
        <f t="shared" si="3"/>
        <v>113270.1</v>
      </c>
      <c r="F20" s="24">
        <f t="shared" si="3"/>
        <v>360805.46</v>
      </c>
      <c r="G20" s="24">
        <f t="shared" si="3"/>
        <v>488181.67</v>
      </c>
      <c r="H20" s="24">
        <f t="shared" si="3"/>
        <v>93723.09</v>
      </c>
      <c r="I20" s="24">
        <f t="shared" si="3"/>
        <v>371970.4199999999</v>
      </c>
      <c r="J20" s="24">
        <f t="shared" si="3"/>
        <v>396093.31999999995</v>
      </c>
      <c r="K20" s="24">
        <f t="shared" si="3"/>
        <v>521189.43999999994</v>
      </c>
      <c r="L20" s="24">
        <f t="shared" si="3"/>
        <v>470829.67999999993</v>
      </c>
      <c r="M20" s="24">
        <f t="shared" si="3"/>
        <v>239080.63000000003</v>
      </c>
      <c r="N20" s="24">
        <f t="shared" si="3"/>
        <v>103004.26999999999</v>
      </c>
      <c r="O20" s="24">
        <f>O21+O22+O23+O24+O25+O26+O27+O28+O29</f>
        <v>4539351.22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414797.55</v>
      </c>
      <c r="C21" s="28">
        <f aca="true" t="shared" si="4" ref="C21:N21">ROUND((C15+C16)*C7,2)</f>
        <v>279844.73</v>
      </c>
      <c r="D21" s="28">
        <f t="shared" si="4"/>
        <v>256119.34</v>
      </c>
      <c r="E21" s="28">
        <f t="shared" si="4"/>
        <v>112169.91</v>
      </c>
      <c r="F21" s="28">
        <f t="shared" si="4"/>
        <v>229298.69</v>
      </c>
      <c r="G21" s="28">
        <f t="shared" si="4"/>
        <v>297344.97</v>
      </c>
      <c r="H21" s="28">
        <f t="shared" si="4"/>
        <v>47143.15</v>
      </c>
      <c r="I21" s="28">
        <f t="shared" si="4"/>
        <v>271775.61</v>
      </c>
      <c r="J21" s="28">
        <f t="shared" si="4"/>
        <v>248156.78</v>
      </c>
      <c r="K21" s="28">
        <f t="shared" si="4"/>
        <v>370049.98</v>
      </c>
      <c r="L21" s="28">
        <f t="shared" si="4"/>
        <v>317382.06</v>
      </c>
      <c r="M21" s="28">
        <f t="shared" si="4"/>
        <v>160698.89</v>
      </c>
      <c r="N21" s="28">
        <f t="shared" si="4"/>
        <v>81531.95</v>
      </c>
      <c r="O21" s="28">
        <f aca="true" t="shared" si="5" ref="O21:O29">SUM(B21:N21)</f>
        <v>3086313.61</v>
      </c>
    </row>
    <row r="22" spans="1:23" ht="18.75" customHeight="1">
      <c r="A22" s="26" t="s">
        <v>33</v>
      </c>
      <c r="B22" s="28">
        <f>IF(B18&lt;&gt;0,ROUND((B18-1)*B21,2),0)</f>
        <v>71148.98</v>
      </c>
      <c r="C22" s="28">
        <f aca="true" t="shared" si="6" ref="C22:N22">IF(C18&lt;&gt;0,ROUND((C18-1)*C21,2),0)</f>
        <v>68068.12</v>
      </c>
      <c r="D22" s="28">
        <f t="shared" si="6"/>
        <v>99005.73</v>
      </c>
      <c r="E22" s="28">
        <f t="shared" si="6"/>
        <v>-16309.59</v>
      </c>
      <c r="F22" s="28">
        <f t="shared" si="6"/>
        <v>81255.23</v>
      </c>
      <c r="G22" s="28">
        <f t="shared" si="6"/>
        <v>117172.16</v>
      </c>
      <c r="H22" s="28">
        <f t="shared" si="6"/>
        <v>28742.22</v>
      </c>
      <c r="I22" s="28">
        <f t="shared" si="6"/>
        <v>32526.12</v>
      </c>
      <c r="J22" s="28">
        <f t="shared" si="6"/>
        <v>99767.52</v>
      </c>
      <c r="K22" s="28">
        <f t="shared" si="6"/>
        <v>75002.37</v>
      </c>
      <c r="L22" s="28">
        <f t="shared" si="6"/>
        <v>80754.99</v>
      </c>
      <c r="M22" s="28">
        <f t="shared" si="6"/>
        <v>31485.61</v>
      </c>
      <c r="N22" s="28">
        <f t="shared" si="6"/>
        <v>3529.7</v>
      </c>
      <c r="O22" s="28">
        <f t="shared" si="5"/>
        <v>772149.1599999999</v>
      </c>
      <c r="W22" s="51"/>
    </row>
    <row r="23" spans="1:15" ht="18.75" customHeight="1">
      <c r="A23" s="26" t="s">
        <v>34</v>
      </c>
      <c r="B23" s="28">
        <v>27099.61</v>
      </c>
      <c r="C23" s="28">
        <v>18748.58</v>
      </c>
      <c r="D23" s="28">
        <v>17369.84</v>
      </c>
      <c r="E23" s="28">
        <v>6076</v>
      </c>
      <c r="F23" s="28">
        <v>18985.58</v>
      </c>
      <c r="G23" s="28">
        <v>27232.45</v>
      </c>
      <c r="H23" s="28">
        <v>3161</v>
      </c>
      <c r="I23" s="28">
        <v>20187.49</v>
      </c>
      <c r="J23" s="28">
        <v>17556.04</v>
      </c>
      <c r="K23" s="28">
        <v>30625.13</v>
      </c>
      <c r="L23" s="28">
        <v>27507.87</v>
      </c>
      <c r="M23" s="28">
        <v>14755.45</v>
      </c>
      <c r="N23" s="28">
        <v>6976</v>
      </c>
      <c r="O23" s="28">
        <f t="shared" si="5"/>
        <v>236281.04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1328.09</v>
      </c>
      <c r="C26" s="28">
        <v>951.05</v>
      </c>
      <c r="D26" s="28">
        <v>962.3</v>
      </c>
      <c r="E26" s="28">
        <v>267.31</v>
      </c>
      <c r="F26" s="28">
        <v>852.56</v>
      </c>
      <c r="G26" s="28">
        <v>1139.57</v>
      </c>
      <c r="H26" s="28">
        <v>208.22</v>
      </c>
      <c r="I26" s="28">
        <v>844.12</v>
      </c>
      <c r="J26" s="28">
        <v>942.6</v>
      </c>
      <c r="K26" s="28">
        <v>1226.79</v>
      </c>
      <c r="L26" s="28">
        <v>1097.36</v>
      </c>
      <c r="M26" s="28">
        <v>537.42</v>
      </c>
      <c r="N26" s="28">
        <v>241.98</v>
      </c>
      <c r="O26" s="28">
        <f t="shared" si="5"/>
        <v>10599.37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169.04</v>
      </c>
      <c r="I27" s="28">
        <v>714.22</v>
      </c>
      <c r="J27" s="28">
        <v>683.17</v>
      </c>
      <c r="K27" s="28">
        <v>877.6</v>
      </c>
      <c r="L27" s="28">
        <v>778.99</v>
      </c>
      <c r="M27" s="28">
        <v>440.92</v>
      </c>
      <c r="N27" s="28">
        <v>231.02</v>
      </c>
      <c r="O27" s="28">
        <f t="shared" si="5"/>
        <v>8163.1900000000005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60244.89</v>
      </c>
      <c r="C29" s="28">
        <v>24334.15</v>
      </c>
      <c r="D29" s="28">
        <v>28409.71</v>
      </c>
      <c r="E29" s="28">
        <v>8935.82</v>
      </c>
      <c r="F29" s="28">
        <v>27590.75</v>
      </c>
      <c r="G29" s="28">
        <v>42124.94</v>
      </c>
      <c r="H29" s="28">
        <v>12391.57</v>
      </c>
      <c r="I29" s="28">
        <v>41933.63</v>
      </c>
      <c r="J29" s="28">
        <v>26839.51</v>
      </c>
      <c r="K29" s="28">
        <v>41175.12</v>
      </c>
      <c r="L29" s="28">
        <v>41116.04</v>
      </c>
      <c r="M29" s="28">
        <v>29127.65</v>
      </c>
      <c r="N29" s="28">
        <v>8556.82</v>
      </c>
      <c r="O29" s="28">
        <f t="shared" si="5"/>
        <v>392780.60000000003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-24670.8</v>
      </c>
      <c r="C31" s="28">
        <f aca="true" t="shared" si="7" ref="C31:O31">+C32+C34+C47+C48+C49+C54-C55</f>
        <v>-22651.2</v>
      </c>
      <c r="D31" s="28">
        <f t="shared" si="7"/>
        <v>-14748.8</v>
      </c>
      <c r="E31" s="28">
        <f t="shared" si="7"/>
        <v>-3814.8</v>
      </c>
      <c r="F31" s="28">
        <f t="shared" si="7"/>
        <v>-12315.6</v>
      </c>
      <c r="G31" s="28">
        <f t="shared" si="7"/>
        <v>-28111.6</v>
      </c>
      <c r="H31" s="28">
        <f t="shared" si="7"/>
        <v>-5418.75</v>
      </c>
      <c r="I31" s="28">
        <f t="shared" si="7"/>
        <v>-26998.4</v>
      </c>
      <c r="J31" s="28">
        <f t="shared" si="7"/>
        <v>-17622</v>
      </c>
      <c r="K31" s="28">
        <f t="shared" si="7"/>
        <v>-414358.8</v>
      </c>
      <c r="L31" s="28">
        <f t="shared" si="7"/>
        <v>-377558</v>
      </c>
      <c r="M31" s="28">
        <f t="shared" si="7"/>
        <v>-9776.8</v>
      </c>
      <c r="N31" s="28">
        <f t="shared" si="7"/>
        <v>-5403.2</v>
      </c>
      <c r="O31" s="28">
        <f t="shared" si="7"/>
        <v>-963448.75</v>
      </c>
    </row>
    <row r="32" spans="1:15" ht="18.75" customHeight="1">
      <c r="A32" s="26" t="s">
        <v>38</v>
      </c>
      <c r="B32" s="29">
        <f>+B33</f>
        <v>-24670.8</v>
      </c>
      <c r="C32" s="29">
        <f>+C33</f>
        <v>-22651.2</v>
      </c>
      <c r="D32" s="29">
        <f aca="true" t="shared" si="8" ref="D32:O32">+D33</f>
        <v>-14748.8</v>
      </c>
      <c r="E32" s="29">
        <f t="shared" si="8"/>
        <v>-3814.8</v>
      </c>
      <c r="F32" s="29">
        <f t="shared" si="8"/>
        <v>-12315.6</v>
      </c>
      <c r="G32" s="29">
        <f t="shared" si="8"/>
        <v>-28111.6</v>
      </c>
      <c r="H32" s="29">
        <f t="shared" si="8"/>
        <v>-2978.8</v>
      </c>
      <c r="I32" s="29">
        <f t="shared" si="8"/>
        <v>-26998.4</v>
      </c>
      <c r="J32" s="29">
        <f t="shared" si="8"/>
        <v>-17622</v>
      </c>
      <c r="K32" s="29">
        <f t="shared" si="8"/>
        <v>-9358.8</v>
      </c>
      <c r="L32" s="29">
        <f t="shared" si="8"/>
        <v>-8558</v>
      </c>
      <c r="M32" s="29">
        <f t="shared" si="8"/>
        <v>-9776.8</v>
      </c>
      <c r="N32" s="29">
        <f t="shared" si="8"/>
        <v>-5403.2</v>
      </c>
      <c r="O32" s="29">
        <f t="shared" si="8"/>
        <v>-187008.80000000002</v>
      </c>
    </row>
    <row r="33" spans="1:26" ht="18.75" customHeight="1">
      <c r="A33" s="27" t="s">
        <v>39</v>
      </c>
      <c r="B33" s="16">
        <f>ROUND((-B9)*$G$3,2)</f>
        <v>-24670.8</v>
      </c>
      <c r="C33" s="16">
        <f aca="true" t="shared" si="9" ref="C33:N33">ROUND((-C9)*$G$3,2)</f>
        <v>-22651.2</v>
      </c>
      <c r="D33" s="16">
        <f t="shared" si="9"/>
        <v>-14748.8</v>
      </c>
      <c r="E33" s="16">
        <f t="shared" si="9"/>
        <v>-3814.8</v>
      </c>
      <c r="F33" s="16">
        <f t="shared" si="9"/>
        <v>-12315.6</v>
      </c>
      <c r="G33" s="16">
        <f t="shared" si="9"/>
        <v>-28111.6</v>
      </c>
      <c r="H33" s="16">
        <f t="shared" si="9"/>
        <v>-2978.8</v>
      </c>
      <c r="I33" s="16">
        <f t="shared" si="9"/>
        <v>-26998.4</v>
      </c>
      <c r="J33" s="16">
        <f t="shared" si="9"/>
        <v>-17622</v>
      </c>
      <c r="K33" s="16">
        <f t="shared" si="9"/>
        <v>-9358.8</v>
      </c>
      <c r="L33" s="16">
        <f t="shared" si="9"/>
        <v>-8558</v>
      </c>
      <c r="M33" s="16">
        <f t="shared" si="9"/>
        <v>-9776.8</v>
      </c>
      <c r="N33" s="16">
        <f t="shared" si="9"/>
        <v>-5403.2</v>
      </c>
      <c r="O33" s="30">
        <f aca="true" t="shared" si="10" ref="O33:O55">SUM(B33:N33)</f>
        <v>-187008.80000000002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-2439.95</v>
      </c>
      <c r="I34" s="29">
        <f t="shared" si="11"/>
        <v>0</v>
      </c>
      <c r="J34" s="29">
        <f t="shared" si="11"/>
        <v>0</v>
      </c>
      <c r="K34" s="29">
        <f t="shared" si="11"/>
        <v>-405000</v>
      </c>
      <c r="L34" s="29">
        <f t="shared" si="11"/>
        <v>-369000</v>
      </c>
      <c r="M34" s="29">
        <f t="shared" si="11"/>
        <v>0</v>
      </c>
      <c r="N34" s="29">
        <f t="shared" si="11"/>
        <v>0</v>
      </c>
      <c r="O34" s="29">
        <f t="shared" si="11"/>
        <v>-776439.95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-2439.95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-2439.95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555118.4699999999</v>
      </c>
      <c r="C53" s="34">
        <f aca="true" t="shared" si="13" ref="C53:N53">+C20+C31</f>
        <v>374079.31</v>
      </c>
      <c r="D53" s="34">
        <f t="shared" si="13"/>
        <v>389934.56000000006</v>
      </c>
      <c r="E53" s="34">
        <f t="shared" si="13"/>
        <v>109455.3</v>
      </c>
      <c r="F53" s="34">
        <f t="shared" si="13"/>
        <v>348489.86000000004</v>
      </c>
      <c r="G53" s="34">
        <f t="shared" si="13"/>
        <v>460070.07</v>
      </c>
      <c r="H53" s="34">
        <f t="shared" si="13"/>
        <v>88304.34</v>
      </c>
      <c r="I53" s="34">
        <f t="shared" si="13"/>
        <v>344972.0199999999</v>
      </c>
      <c r="J53" s="34">
        <f t="shared" si="13"/>
        <v>378471.31999999995</v>
      </c>
      <c r="K53" s="34">
        <f t="shared" si="13"/>
        <v>106830.63999999996</v>
      </c>
      <c r="L53" s="34">
        <f t="shared" si="13"/>
        <v>93271.67999999993</v>
      </c>
      <c r="M53" s="34">
        <f t="shared" si="13"/>
        <v>229303.83000000005</v>
      </c>
      <c r="N53" s="34">
        <f t="shared" si="13"/>
        <v>97601.06999999999</v>
      </c>
      <c r="O53" s="34">
        <f>SUM(B53:N53)</f>
        <v>3575902.4699999993</v>
      </c>
      <c r="P53"/>
      <c r="Q53" s="7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555118.47</v>
      </c>
      <c r="C59" s="42">
        <f t="shared" si="14"/>
        <v>374079.31</v>
      </c>
      <c r="D59" s="42">
        <f t="shared" si="14"/>
        <v>389934.56</v>
      </c>
      <c r="E59" s="42">
        <f t="shared" si="14"/>
        <v>109455.3</v>
      </c>
      <c r="F59" s="42">
        <f t="shared" si="14"/>
        <v>348489.86</v>
      </c>
      <c r="G59" s="42">
        <f t="shared" si="14"/>
        <v>460070.06</v>
      </c>
      <c r="H59" s="42">
        <f t="shared" si="14"/>
        <v>88304.33</v>
      </c>
      <c r="I59" s="42">
        <f t="shared" si="14"/>
        <v>344972.02</v>
      </c>
      <c r="J59" s="42">
        <f t="shared" si="14"/>
        <v>378471.33</v>
      </c>
      <c r="K59" s="42">
        <f t="shared" si="14"/>
        <v>106830.63</v>
      </c>
      <c r="L59" s="42">
        <f t="shared" si="14"/>
        <v>93271.68</v>
      </c>
      <c r="M59" s="42">
        <f t="shared" si="14"/>
        <v>229303.83</v>
      </c>
      <c r="N59" s="42">
        <f t="shared" si="14"/>
        <v>97601.07</v>
      </c>
      <c r="O59" s="34">
        <f t="shared" si="14"/>
        <v>3575902.45</v>
      </c>
      <c r="Q59"/>
    </row>
    <row r="60" spans="1:18" ht="18.75" customHeight="1">
      <c r="A60" s="26" t="s">
        <v>54</v>
      </c>
      <c r="B60" s="42">
        <v>461092.49</v>
      </c>
      <c r="C60" s="42">
        <v>270205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731297.49</v>
      </c>
      <c r="P60"/>
      <c r="Q60"/>
      <c r="R60" s="41"/>
    </row>
    <row r="61" spans="1:16" ht="18.75" customHeight="1">
      <c r="A61" s="26" t="s">
        <v>55</v>
      </c>
      <c r="B61" s="42">
        <v>94025.98</v>
      </c>
      <c r="C61" s="42">
        <v>103874.31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197900.28999999998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389934.56</v>
      </c>
      <c r="E62" s="43">
        <v>0</v>
      </c>
      <c r="F62" s="43">
        <v>0</v>
      </c>
      <c r="G62" s="43">
        <v>0</v>
      </c>
      <c r="H62" s="42">
        <v>88304.33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478238.89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109455.3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109455.3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348489.86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348489.86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460070.06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460070.06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344972.02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344972.02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378471.33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378471.33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106830.63</v>
      </c>
      <c r="L68" s="29">
        <v>93271.68</v>
      </c>
      <c r="M68" s="43">
        <v>0</v>
      </c>
      <c r="N68" s="43">
        <v>0</v>
      </c>
      <c r="O68" s="34">
        <f t="shared" si="15"/>
        <v>200102.31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229303.83</v>
      </c>
      <c r="N69" s="43">
        <v>0</v>
      </c>
      <c r="O69" s="34">
        <f t="shared" si="15"/>
        <v>229303.83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97601.07</v>
      </c>
      <c r="O70" s="46">
        <f t="shared" si="15"/>
        <v>97601.07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2023-09-08T18:44:44Z</dcterms:modified>
  <cp:category/>
  <cp:version/>
  <cp:contentType/>
  <cp:contentStatus/>
</cp:coreProperties>
</file>