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<sst xmlns="http://schemas.openxmlformats.org/spreadsheetml/2006/main" count="87" uniqueCount="86">
  <si>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</si>
  <si>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</si>
  <si>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</si>
  <si>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</si>
  <si>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</si>
  <si>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</si>
  <si>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</si>
  <si>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</si>
  <si>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</si>
  <si>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</si>
  <si>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</si>
  <si>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</si>
  <si>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</si>
  <si>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</si>
  <si>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</si>
  <si>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</si>
  <si>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</si>
  <si>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</si>
  <si>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</si>
  <si>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</si>
  <si>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</si>
  <si>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</si>
  <si>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</si>
  <si>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</si>
  <si>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</si>
  <si>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</si>
  <si>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</si>
  <si>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</si>
  <si>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</si>
  <si>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</si>
  <si>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</si>
  <si>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</si>
  <si>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</si>
  <si>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</si>
  <si>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</si>
  <si>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</si>
  <si>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</si>
  <si>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</si>
  <si>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</si>
  <si>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</si>
  <si>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</si>
  <si>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</si>
  <si>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</si>
  <si>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</si>
  <si>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</si>
  <si>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</si>
  <si>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</si>
  <si>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</si>
  <si>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</si>
  <si>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</si>
  <si>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</si>
  <si>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</si>
  <si>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</si>
  <si>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</si>
  <si>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</si>
  <si>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</si>
  <si>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</si>
  <si>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</si>
  <si>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</si>
  <si>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</si>
  <si>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</si>
  <si>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</si>
  <si>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</si>
  <si>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</si>
  <si>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</si>
  <si>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</si>
  <si>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</si>
  <si>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</si>
  <si>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</si>
  <si>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</si>
  <si>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</si>
  <si>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</si>
  <si>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</si>
  <si>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</si>
  <si>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</si>
  <si>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</si>
  <si>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</si>
  <si>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4.9. Remuneração Veículos Elétricos</t>
  </si>
  <si>
    <t>5.2.10. Chip Claro</t>
  </si>
  <si>
    <t>¹ Tarifa combustível e fator de transição de 01 a 14/09.</t>
  </si>
  <si>
    <t>PERÍODO DE OPERAÇÃO DE 01/09/23 A 30/09/23 - VENCIMENTO DE 11/09/23 A 06/10/23</t>
  </si>
  <si>
    <t xml:space="preserve">  Revisões de passageiros transportados, ar condicionado e fator de transição, agosto/23. Total de 242.033 passageiros revisão.</t>
  </si>
  <si>
    <t xml:space="preserve">  Revisões da rede da madrugada, ARLA e equipamentos embarcados, agosto/23.</t>
  </si>
  <si>
    <t xml:space="preserve">  Equipamentos Embarcados de jul/22 a ago/23.</t>
  </si>
  <si>
    <t>5.3. Revisão de Remuneração pelo Transporte Coletivo ¹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</si>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</sst>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8" width="17.375" style="1" customWidth="1"/>
    <col min="9" max="9" width="17.875" style="1" customWidth="1"/>
    <col min="10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45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44</v>
      </c>
      <c r="B4" s="64" t="s">
        <v>43</v>
      </c>
      <c r="C4" s="65"/>
      <c r="D4" s="65"/>
      <c r="E4" s="65"/>
      <c r="F4" s="65"/>
      <c r="G4" s="65"/>
      <c r="H4" s="65"/>
      <c r="I4" s="65"/>
      <c r="J4" s="65"/>
      <c r="K4" s="63" t="s">
        <v>42</v>
      </c>
    </row>
    <row r="5" spans="1:11" ht="43.5" customHeight="1">
      <c r="A5" s="63"/>
      <c r="B5" s="48" t="s">
        <v>55</v>
      </c>
      <c r="C5" s="48" t="s">
        <v>41</v>
      </c>
      <c r="D5" s="49" t="s">
        <v>56</v>
      </c>
      <c r="E5" s="49" t="s">
        <v>57</v>
      </c>
      <c r="F5" s="49" t="s">
        <v>58</v>
      </c>
      <c r="G5" s="48" t="s">
        <v>59</v>
      </c>
      <c r="H5" s="49" t="s">
        <v>56</v>
      </c>
      <c r="I5" s="48" t="s">
        <v>40</v>
      </c>
      <c r="J5" s="48" t="s">
        <v>60</v>
      </c>
      <c r="K5" s="63"/>
    </row>
    <row r="6" spans="1:11" ht="18.75" customHeight="1">
      <c r="A6" s="63"/>
      <c r="B6" s="47" t="s">
        <v>39</v>
      </c>
      <c r="C6" s="47" t="s">
        <v>38</v>
      </c>
      <c r="D6" s="47" t="s">
        <v>37</v>
      </c>
      <c r="E6" s="47" t="s">
        <v>36</v>
      </c>
      <c r="F6" s="47" t="s">
        <v>35</v>
      </c>
      <c r="G6" s="47" t="s">
        <v>34</v>
      </c>
      <c r="H6" s="47" t="s">
        <v>33</v>
      </c>
      <c r="I6" s="47" t="s">
        <v>32</v>
      </c>
      <c r="J6" s="47" t="s">
        <v>31</v>
      </c>
      <c r="K6" s="63"/>
    </row>
    <row r="7" spans="1:14" ht="16.5" customHeight="1">
      <c r="A7" s="13" t="s">
        <v>30</v>
      </c>
      <c r="B7" s="46">
        <f>+B8+B11</f>
        <v>8129013</v>
      </c>
      <c r="C7" s="46">
        <f aca="true" t="shared" si="0" ref="C7:J7">+C8+C11</f>
        <v>6598435</v>
      </c>
      <c r="D7" s="46">
        <f t="shared" si="0"/>
        <v>8120891</v>
      </c>
      <c r="E7" s="46">
        <f t="shared" si="0"/>
        <v>4488604</v>
      </c>
      <c r="F7" s="46">
        <f t="shared" si="0"/>
        <v>5855732</v>
      </c>
      <c r="G7" s="46">
        <f t="shared" si="0"/>
        <v>5718539</v>
      </c>
      <c r="H7" s="46">
        <f t="shared" si="0"/>
        <v>6359742</v>
      </c>
      <c r="I7" s="46">
        <f t="shared" si="0"/>
        <v>8971397</v>
      </c>
      <c r="J7" s="46">
        <f t="shared" si="0"/>
        <v>2786294</v>
      </c>
      <c r="K7" s="38">
        <f aca="true" t="shared" si="1" ref="K7:K13">SUM(B7:J7)</f>
        <v>57028647</v>
      </c>
      <c r="L7" s="45"/>
      <c r="M7"/>
      <c r="N7"/>
    </row>
    <row r="8" spans="1:14" ht="16.5" customHeight="1">
      <c r="A8" s="43" t="s">
        <v>72</v>
      </c>
      <c r="B8" s="44">
        <f>+B9+B10</f>
        <v>387446</v>
      </c>
      <c r="C8" s="44">
        <f aca="true" t="shared" si="2" ref="C8:J8">+C9+C10</f>
        <v>403029</v>
      </c>
      <c r="D8" s="44">
        <f t="shared" si="2"/>
        <v>382734</v>
      </c>
      <c r="E8" s="44">
        <f t="shared" si="2"/>
        <v>262232</v>
      </c>
      <c r="F8" s="44">
        <f t="shared" si="2"/>
        <v>290348</v>
      </c>
      <c r="G8" s="44">
        <f t="shared" si="2"/>
        <v>164183</v>
      </c>
      <c r="H8" s="44">
        <f t="shared" si="2"/>
        <v>130927</v>
      </c>
      <c r="I8" s="44">
        <f t="shared" si="2"/>
        <v>394207</v>
      </c>
      <c r="J8" s="44">
        <f t="shared" si="2"/>
        <v>79412</v>
      </c>
      <c r="K8" s="38">
        <f t="shared" si="1"/>
        <v>2494518</v>
      </c>
      <c r="L8"/>
      <c r="M8"/>
      <c r="N8"/>
    </row>
    <row r="9" spans="1:14" ht="16.5" customHeight="1">
      <c r="A9" s="22" t="s">
        <v>29</v>
      </c>
      <c r="B9" s="44">
        <v>386136</v>
      </c>
      <c r="C9" s="44">
        <v>402921</v>
      </c>
      <c r="D9" s="44">
        <v>382734</v>
      </c>
      <c r="E9" s="44">
        <v>256873</v>
      </c>
      <c r="F9" s="44">
        <v>290044</v>
      </c>
      <c r="G9" s="44">
        <v>164117</v>
      </c>
      <c r="H9" s="44">
        <v>130927</v>
      </c>
      <c r="I9" s="44">
        <v>392538</v>
      </c>
      <c r="J9" s="44">
        <v>79412</v>
      </c>
      <c r="K9" s="38">
        <f t="shared" si="1"/>
        <v>2485702</v>
      </c>
      <c r="L9"/>
      <c r="M9"/>
      <c r="N9"/>
    </row>
    <row r="10" spans="1:14" ht="16.5" customHeight="1">
      <c r="A10" s="22" t="s">
        <v>28</v>
      </c>
      <c r="B10" s="44">
        <v>1310</v>
      </c>
      <c r="C10" s="44">
        <v>108</v>
      </c>
      <c r="D10" s="44">
        <v>0</v>
      </c>
      <c r="E10" s="44">
        <v>5359</v>
      </c>
      <c r="F10" s="44">
        <v>304</v>
      </c>
      <c r="G10" s="44">
        <v>66</v>
      </c>
      <c r="H10" s="44">
        <v>0</v>
      </c>
      <c r="I10" s="44">
        <v>1669</v>
      </c>
      <c r="J10" s="44">
        <v>0</v>
      </c>
      <c r="K10" s="38">
        <f t="shared" si="1"/>
        <v>8816</v>
      </c>
      <c r="L10"/>
      <c r="M10"/>
      <c r="N10"/>
    </row>
    <row r="11" spans="1:14" ht="16.5" customHeight="1">
      <c r="A11" s="43" t="s">
        <v>64</v>
      </c>
      <c r="B11" s="44">
        <v>7741567</v>
      </c>
      <c r="C11" s="44">
        <v>6195406</v>
      </c>
      <c r="D11" s="44">
        <v>7738157</v>
      </c>
      <c r="E11" s="44">
        <v>4226372</v>
      </c>
      <c r="F11" s="44">
        <v>5565384</v>
      </c>
      <c r="G11" s="44">
        <v>5554356</v>
      </c>
      <c r="H11" s="44">
        <v>6228815</v>
      </c>
      <c r="I11" s="44">
        <v>8577190</v>
      </c>
      <c r="J11" s="44">
        <v>2706882</v>
      </c>
      <c r="K11" s="38">
        <f t="shared" si="1"/>
        <v>54534129</v>
      </c>
      <c r="L11" s="59"/>
      <c r="M11" s="59"/>
      <c r="N11" s="59"/>
    </row>
    <row r="12" spans="1:14" ht="16.5" customHeight="1">
      <c r="A12" s="22" t="s">
        <v>75</v>
      </c>
      <c r="B12" s="44">
        <v>540188</v>
      </c>
      <c r="C12" s="44">
        <v>471237</v>
      </c>
      <c r="D12" s="44">
        <v>604510</v>
      </c>
      <c r="E12" s="44">
        <v>399183</v>
      </c>
      <c r="F12" s="44">
        <v>340836</v>
      </c>
      <c r="G12" s="44">
        <v>310975</v>
      </c>
      <c r="H12" s="44">
        <v>305039</v>
      </c>
      <c r="I12" s="44">
        <v>455762</v>
      </c>
      <c r="J12" s="44">
        <v>117293</v>
      </c>
      <c r="K12" s="38">
        <f t="shared" si="1"/>
        <v>3545023</v>
      </c>
      <c r="L12" s="59"/>
      <c r="M12" s="59"/>
      <c r="N12" s="59"/>
    </row>
    <row r="13" spans="1:14" ht="16.5" customHeight="1">
      <c r="A13" s="22" t="s">
        <v>65</v>
      </c>
      <c r="B13" s="42">
        <f>+B11-B12</f>
        <v>7201379</v>
      </c>
      <c r="C13" s="42">
        <f aca="true" t="shared" si="3" ref="C13:J13">+C11-C12</f>
        <v>5724169</v>
      </c>
      <c r="D13" s="42">
        <f t="shared" si="3"/>
        <v>7133647</v>
      </c>
      <c r="E13" s="42">
        <f t="shared" si="3"/>
        <v>3827189</v>
      </c>
      <c r="F13" s="42">
        <f t="shared" si="3"/>
        <v>5224548</v>
      </c>
      <c r="G13" s="42">
        <f t="shared" si="3"/>
        <v>5243381</v>
      </c>
      <c r="H13" s="42">
        <f t="shared" si="3"/>
        <v>5923776</v>
      </c>
      <c r="I13" s="42">
        <f t="shared" si="3"/>
        <v>8121428</v>
      </c>
      <c r="J13" s="42">
        <f t="shared" si="3"/>
        <v>2589589</v>
      </c>
      <c r="K13" s="38">
        <f t="shared" si="1"/>
        <v>50989106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27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66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85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76</v>
      </c>
      <c r="B20" s="36">
        <f>SUM(B21:B29)</f>
        <v>43232049.679999985</v>
      </c>
      <c r="C20" s="36">
        <f aca="true" t="shared" si="4" ref="C20:J20">SUM(C21:C29)</f>
        <v>40889223.17999999</v>
      </c>
      <c r="D20" s="36">
        <f t="shared" si="4"/>
        <v>52075017.03999999</v>
      </c>
      <c r="E20" s="36">
        <f t="shared" si="4"/>
        <v>31268987.419999998</v>
      </c>
      <c r="F20" s="36">
        <f t="shared" si="4"/>
        <v>31893439.72000001</v>
      </c>
      <c r="G20" s="36">
        <f t="shared" si="4"/>
        <v>35465207.22</v>
      </c>
      <c r="H20" s="36">
        <f t="shared" si="4"/>
        <v>32197406.610000003</v>
      </c>
      <c r="I20" s="36">
        <f t="shared" si="4"/>
        <v>44220049.260000005</v>
      </c>
      <c r="J20" s="36">
        <f t="shared" si="4"/>
        <v>14636271.129999999</v>
      </c>
      <c r="K20" s="36">
        <f aca="true" t="shared" si="5" ref="K20:K29">SUM(B20:J20)</f>
        <v>325877651.26</v>
      </c>
      <c r="L20"/>
      <c r="M20"/>
      <c r="N20"/>
    </row>
    <row r="21" spans="1:14" ht="16.5" customHeight="1">
      <c r="A21" s="35" t="s">
        <v>26</v>
      </c>
      <c r="B21" s="58">
        <v>36585368.89999999</v>
      </c>
      <c r="C21" s="58">
        <v>32624644.569999993</v>
      </c>
      <c r="D21" s="58">
        <v>44510853.48</v>
      </c>
      <c r="E21" s="58">
        <v>21390071.27</v>
      </c>
      <c r="F21" s="58">
        <v>29530223.53000001</v>
      </c>
      <c r="G21" s="58">
        <v>29129991.5</v>
      </c>
      <c r="H21" s="58">
        <v>25795563.91</v>
      </c>
      <c r="I21" s="58">
        <v>36757150.02</v>
      </c>
      <c r="J21" s="58">
        <v>12917550.839999998</v>
      </c>
      <c r="K21" s="30">
        <f t="shared" si="5"/>
        <v>269241418.02</v>
      </c>
      <c r="L21"/>
      <c r="M21"/>
      <c r="N21"/>
    </row>
    <row r="22" spans="1:14" ht="16.5" customHeight="1">
      <c r="A22" s="18" t="s">
        <v>25</v>
      </c>
      <c r="B22" s="30">
        <v>5069768.399999999</v>
      </c>
      <c r="C22" s="30">
        <v>6721861.559999999</v>
      </c>
      <c r="D22" s="30">
        <v>5676032.619999997</v>
      </c>
      <c r="E22" s="30">
        <v>8563085.879999999</v>
      </c>
      <c r="F22" s="30">
        <v>1257954.8800000006</v>
      </c>
      <c r="G22" s="30">
        <v>5106412.180000001</v>
      </c>
      <c r="H22" s="30">
        <v>5099742.670000001</v>
      </c>
      <c r="I22" s="30">
        <v>5036079.48</v>
      </c>
      <c r="J22" s="30">
        <v>1138142.3200000005</v>
      </c>
      <c r="K22" s="30">
        <f t="shared" si="5"/>
        <v>43669079.98999999</v>
      </c>
      <c r="L22"/>
      <c r="M22"/>
      <c r="N22"/>
    </row>
    <row r="23" spans="1:14" ht="16.5" customHeight="1">
      <c r="A23" s="18" t="s">
        <v>24</v>
      </c>
      <c r="B23" s="30">
        <v>1442211.9299999995</v>
      </c>
      <c r="C23" s="30">
        <v>1359113.58</v>
      </c>
      <c r="D23" s="30">
        <v>1631035.11</v>
      </c>
      <c r="E23" s="30">
        <v>1097354.34</v>
      </c>
      <c r="F23" s="30">
        <v>993335.1199999999</v>
      </c>
      <c r="G23" s="30">
        <v>1110456.41</v>
      </c>
      <c r="H23" s="30">
        <v>1131844.78</v>
      </c>
      <c r="I23" s="30">
        <v>1774717.74</v>
      </c>
      <c r="J23" s="30">
        <v>498273.27000000014</v>
      </c>
      <c r="K23" s="30">
        <f t="shared" si="5"/>
        <v>11038342.28</v>
      </c>
      <c r="L23"/>
      <c r="M23"/>
      <c r="N23"/>
    </row>
    <row r="24" spans="1:14" ht="16.5" customHeight="1">
      <c r="A24" s="18" t="s">
        <v>23</v>
      </c>
      <c r="B24" s="30">
        <v>54871.56000000003</v>
      </c>
      <c r="C24" s="34">
        <v>109743.12000000005</v>
      </c>
      <c r="D24" s="34">
        <v>164614.6799999999</v>
      </c>
      <c r="E24" s="30">
        <v>164614.6799999999</v>
      </c>
      <c r="F24" s="30">
        <v>54871.56000000003</v>
      </c>
      <c r="G24" s="34">
        <v>54871.56000000003</v>
      </c>
      <c r="H24" s="34">
        <v>109743.12000000005</v>
      </c>
      <c r="I24" s="34">
        <v>109743.12000000005</v>
      </c>
      <c r="J24" s="34">
        <v>54871.56000000003</v>
      </c>
      <c r="K24" s="30">
        <f t="shared" si="5"/>
        <v>877944.9600000002</v>
      </c>
      <c r="L24"/>
      <c r="M24"/>
      <c r="N24"/>
    </row>
    <row r="25" spans="1:14" ht="16.5" customHeight="1">
      <c r="A25" s="18" t="s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67</v>
      </c>
      <c r="B26" s="30">
        <v>41027.19</v>
      </c>
      <c r="C26" s="30">
        <v>38784.65</v>
      </c>
      <c r="D26" s="30">
        <v>50239.35</v>
      </c>
      <c r="E26" s="30">
        <v>29510.549999999996</v>
      </c>
      <c r="F26" s="30">
        <v>31044.030000000002</v>
      </c>
      <c r="G26" s="30">
        <v>34777.869999999995</v>
      </c>
      <c r="H26" s="30">
        <v>31556.13</v>
      </c>
      <c r="I26" s="30">
        <v>42839.23999999999</v>
      </c>
      <c r="J26" s="30">
        <v>13601.640000000005</v>
      </c>
      <c r="K26" s="30">
        <f t="shared" si="5"/>
        <v>313380.65</v>
      </c>
      <c r="L26" s="59"/>
      <c r="M26" s="59"/>
      <c r="N26" s="59"/>
    </row>
    <row r="27" spans="1:14" ht="16.5" customHeight="1">
      <c r="A27" s="18" t="s">
        <v>73</v>
      </c>
      <c r="B27" s="30">
        <v>11017.800000000005</v>
      </c>
      <c r="C27" s="30">
        <v>9401.7</v>
      </c>
      <c r="D27" s="30">
        <v>11116.499999999998</v>
      </c>
      <c r="E27" s="30">
        <v>6465</v>
      </c>
      <c r="F27" s="30">
        <v>7331.999999999996</v>
      </c>
      <c r="G27" s="30">
        <v>7470</v>
      </c>
      <c r="H27" s="30">
        <v>7391.400000000002</v>
      </c>
      <c r="I27" s="30">
        <v>9539.699999999995</v>
      </c>
      <c r="J27" s="30">
        <v>3665.999999999998</v>
      </c>
      <c r="K27" s="30">
        <f t="shared" si="5"/>
        <v>73400.09999999999</v>
      </c>
      <c r="L27" s="59"/>
      <c r="M27" s="59"/>
      <c r="N27" s="59"/>
    </row>
    <row r="28" spans="1:14" ht="16.5" customHeight="1">
      <c r="A28" s="18" t="s">
        <v>74</v>
      </c>
      <c r="B28" s="30">
        <v>27783.900000000005</v>
      </c>
      <c r="C28" s="30">
        <v>25673.999999999985</v>
      </c>
      <c r="D28" s="30">
        <v>31125.299999999977</v>
      </c>
      <c r="E28" s="30">
        <v>17885.700000000008</v>
      </c>
      <c r="F28" s="30">
        <v>18678.600000000006</v>
      </c>
      <c r="G28" s="30">
        <v>21227.7</v>
      </c>
      <c r="H28" s="30">
        <v>21564.599999999995</v>
      </c>
      <c r="I28" s="30">
        <v>30726.429999999993</v>
      </c>
      <c r="J28" s="30">
        <v>10165.500000000005</v>
      </c>
      <c r="K28" s="30">
        <f t="shared" si="5"/>
        <v>204831.72999999998</v>
      </c>
      <c r="L28" s="59"/>
      <c r="M28" s="59"/>
      <c r="N28" s="59"/>
    </row>
    <row r="29" spans="1:14" ht="16.5" customHeight="1">
      <c r="A29" s="18" t="s">
        <v>77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459253.53</v>
      </c>
      <c r="J29" s="30">
        <v>0</v>
      </c>
      <c r="K29" s="30">
        <f t="shared" si="5"/>
        <v>459253.53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21</v>
      </c>
      <c r="B32" s="30">
        <f aca="true" t="shared" si="6" ref="B32:J32">+B33+B38+B50</f>
        <v>-2434253.08</v>
      </c>
      <c r="C32" s="30">
        <f t="shared" si="6"/>
        <v>-1379776.5799999998</v>
      </c>
      <c r="D32" s="30">
        <f t="shared" si="6"/>
        <v>-3334255.8899999987</v>
      </c>
      <c r="E32" s="30">
        <f t="shared" si="6"/>
        <v>-1812877.1599999997</v>
      </c>
      <c r="F32" s="30">
        <f t="shared" si="6"/>
        <v>-1105220.3599999999</v>
      </c>
      <c r="G32" s="30">
        <f t="shared" si="6"/>
        <v>-1249797.69</v>
      </c>
      <c r="H32" s="30">
        <f t="shared" si="6"/>
        <v>-1578374.949999998</v>
      </c>
      <c r="I32" s="30">
        <f t="shared" si="6"/>
        <v>-1870310.1900000002</v>
      </c>
      <c r="J32" s="30">
        <f t="shared" si="6"/>
        <v>-758393.6799999992</v>
      </c>
      <c r="K32" s="30">
        <f aca="true" t="shared" si="7" ref="K32:K47">SUM(B32:J32)</f>
        <v>-15523259.579999994</v>
      </c>
      <c r="L32"/>
      <c r="M32"/>
      <c r="N32"/>
    </row>
    <row r="33" spans="1:14" ht="16.5" customHeight="1">
      <c r="A33" s="18" t="s">
        <v>20</v>
      </c>
      <c r="B33" s="30">
        <f aca="true" t="shared" si="8" ref="B33:J33">B34+B35+B36+B37</f>
        <v>-2945137.6</v>
      </c>
      <c r="C33" s="30">
        <f t="shared" si="8"/>
        <v>-1898378.71</v>
      </c>
      <c r="D33" s="30">
        <f t="shared" si="8"/>
        <v>-2082080.34</v>
      </c>
      <c r="E33" s="30">
        <f t="shared" si="8"/>
        <v>-2388483.03</v>
      </c>
      <c r="F33" s="30">
        <f t="shared" si="8"/>
        <v>-1276193.6</v>
      </c>
      <c r="G33" s="30">
        <f t="shared" si="8"/>
        <v>-1625193.6300000001</v>
      </c>
      <c r="H33" s="30">
        <f t="shared" si="8"/>
        <v>-883724.47</v>
      </c>
      <c r="I33" s="30">
        <f t="shared" si="8"/>
        <v>-2207266.8200000003</v>
      </c>
      <c r="J33" s="30">
        <f t="shared" si="8"/>
        <v>-497525.35</v>
      </c>
      <c r="K33" s="30">
        <f t="shared" si="7"/>
        <v>-15803983.55</v>
      </c>
      <c r="L33"/>
      <c r="M33"/>
      <c r="N33"/>
    </row>
    <row r="34" spans="1:14" s="23" customFormat="1" ht="16.5" customHeight="1">
      <c r="A34" s="29" t="s">
        <v>52</v>
      </c>
      <c r="B34" s="30">
        <f aca="true" t="shared" si="9" ref="B34:J34">-ROUND((B9)*$E$3,2)</f>
        <v>-1698998.4</v>
      </c>
      <c r="C34" s="30">
        <f t="shared" si="9"/>
        <v>-1772852.4</v>
      </c>
      <c r="D34" s="30">
        <f t="shared" si="9"/>
        <v>-1684029.6</v>
      </c>
      <c r="E34" s="30">
        <f t="shared" si="9"/>
        <v>-1130241.2</v>
      </c>
      <c r="F34" s="30">
        <f t="shared" si="9"/>
        <v>-1276193.6</v>
      </c>
      <c r="G34" s="30">
        <f t="shared" si="9"/>
        <v>-722114.8</v>
      </c>
      <c r="H34" s="30">
        <f t="shared" si="9"/>
        <v>-576078.8</v>
      </c>
      <c r="I34" s="30">
        <f t="shared" si="9"/>
        <v>-1727167.2</v>
      </c>
      <c r="J34" s="30">
        <f t="shared" si="9"/>
        <v>-349412.8</v>
      </c>
      <c r="K34" s="30">
        <f t="shared" si="7"/>
        <v>-10937088.8</v>
      </c>
      <c r="L34" s="28"/>
      <c r="M34"/>
      <c r="N34"/>
    </row>
    <row r="35" spans="1:14" ht="16.5" customHeight="1">
      <c r="A35" s="25" t="s">
        <v>19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18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ht="16.5" customHeight="1">
      <c r="A37" s="25" t="s">
        <v>17</v>
      </c>
      <c r="B37" s="30">
        <v>-1246139.2000000002</v>
      </c>
      <c r="C37" s="30">
        <v>-125526.30999999998</v>
      </c>
      <c r="D37" s="30">
        <v>-398050.74000000005</v>
      </c>
      <c r="E37" s="30">
        <v>-1258241.8299999998</v>
      </c>
      <c r="F37" s="26">
        <v>0</v>
      </c>
      <c r="G37" s="30">
        <v>-903078.8300000001</v>
      </c>
      <c r="H37" s="30">
        <v>-307645.67</v>
      </c>
      <c r="I37" s="30">
        <v>-480099.6200000001</v>
      </c>
      <c r="J37" s="30">
        <v>-148112.55000000002</v>
      </c>
      <c r="K37" s="30">
        <f t="shared" si="7"/>
        <v>-4866894.75</v>
      </c>
      <c r="L37"/>
      <c r="M37"/>
      <c r="N37"/>
    </row>
    <row r="38" spans="1:14" s="23" customFormat="1" ht="16.5" customHeight="1">
      <c r="A38" s="18" t="s">
        <v>16</v>
      </c>
      <c r="B38" s="27">
        <f aca="true" t="shared" si="10" ref="B38:J38">SUM(B39:B48)</f>
        <v>-24229.170000000002</v>
      </c>
      <c r="C38" s="27">
        <f t="shared" si="10"/>
        <v>-1934.6599999999994</v>
      </c>
      <c r="D38" s="27">
        <f t="shared" si="10"/>
        <v>-1794934.7199999988</v>
      </c>
      <c r="E38" s="27">
        <f t="shared" si="10"/>
        <v>-14645.420000000002</v>
      </c>
      <c r="F38" s="27">
        <f t="shared" si="10"/>
        <v>-54752.14000000001</v>
      </c>
      <c r="G38" s="27">
        <f t="shared" si="10"/>
        <v>-83675.65999999999</v>
      </c>
      <c r="H38" s="27">
        <f t="shared" si="10"/>
        <v>-868392.5399999982</v>
      </c>
      <c r="I38" s="27">
        <f t="shared" si="10"/>
        <v>-81031.11</v>
      </c>
      <c r="J38" s="27">
        <f t="shared" si="10"/>
        <v>-430549.1499999993</v>
      </c>
      <c r="K38" s="30">
        <f t="shared" si="7"/>
        <v>-3354144.569999996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27">
        <v>-725221.1200000001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-209947.73000000007</v>
      </c>
      <c r="K39" s="30">
        <f t="shared" si="7"/>
        <v>-935168.8500000002</v>
      </c>
      <c r="L39"/>
      <c r="M39"/>
      <c r="N39"/>
    </row>
    <row r="40" spans="1:14" ht="16.5" customHeight="1">
      <c r="A40" s="25" t="s">
        <v>14</v>
      </c>
      <c r="B40" s="30">
        <v>-10977.5</v>
      </c>
      <c r="C40" s="30">
        <v>4939.56</v>
      </c>
      <c r="D40" s="27">
        <v>0</v>
      </c>
      <c r="E40" s="27">
        <v>0</v>
      </c>
      <c r="F40" s="30">
        <v>-48308.72</v>
      </c>
      <c r="G40" s="30">
        <v>-75485.04</v>
      </c>
      <c r="H40" s="30">
        <v>4677.17</v>
      </c>
      <c r="I40" s="30">
        <v>-61370.270000000004</v>
      </c>
      <c r="J40" s="27">
        <v>0</v>
      </c>
      <c r="K40" s="30">
        <f t="shared" si="7"/>
        <v>-186524.8</v>
      </c>
      <c r="L40"/>
      <c r="M40"/>
      <c r="N40"/>
    </row>
    <row r="41" spans="1:14" ht="16.5" customHeight="1">
      <c r="A41" s="25" t="s">
        <v>13</v>
      </c>
      <c r="B41" s="30">
        <v>-1742.4</v>
      </c>
      <c r="C41" s="30">
        <v>-3009.6</v>
      </c>
      <c r="D41" s="30">
        <v>-2613.6</v>
      </c>
      <c r="E41" s="30">
        <v>-2890.8</v>
      </c>
      <c r="F41" s="30">
        <v>-3088.8</v>
      </c>
      <c r="G41" s="30">
        <v>-5346</v>
      </c>
      <c r="H41" s="30">
        <v>-1782</v>
      </c>
      <c r="I41" s="30">
        <v>-3801.6</v>
      </c>
      <c r="J41" s="30">
        <v>-3286.8</v>
      </c>
      <c r="K41" s="30">
        <f t="shared" si="7"/>
        <v>-27561.6</v>
      </c>
      <c r="L41"/>
      <c r="M41"/>
      <c r="N41"/>
    </row>
    <row r="42" spans="1:14" ht="16.5" customHeight="1">
      <c r="A42" s="25" t="s">
        <v>12</v>
      </c>
      <c r="B42" s="30">
        <v>-9900</v>
      </c>
      <c r="C42" s="17">
        <v>0</v>
      </c>
      <c r="D42" s="30">
        <v>-23100</v>
      </c>
      <c r="E42" s="30">
        <v>-3300</v>
      </c>
      <c r="F42" s="17">
        <v>0</v>
      </c>
      <c r="G42" s="17">
        <v>0</v>
      </c>
      <c r="H42" s="30">
        <v>-3300</v>
      </c>
      <c r="I42" s="30">
        <v>-6600</v>
      </c>
      <c r="J42" s="17">
        <v>0</v>
      </c>
      <c r="K42" s="30">
        <f t="shared" si="7"/>
        <v>-46200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30">
        <f t="shared" si="7"/>
        <v>0</v>
      </c>
      <c r="L43"/>
      <c r="M43"/>
      <c r="N43"/>
    </row>
    <row r="44" spans="1:14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30">
        <f t="shared" si="7"/>
        <v>0</v>
      </c>
      <c r="L44"/>
      <c r="M44"/>
      <c r="N44"/>
    </row>
    <row r="45" spans="1:12" s="23" customFormat="1" ht="16.5" customHeight="1">
      <c r="A45" s="25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t="shared" si="7"/>
        <v>0</v>
      </c>
      <c r="L45" s="24"/>
    </row>
    <row r="46" spans="1:14" s="23" customFormat="1" ht="16.5" customHeight="1">
      <c r="A46" s="25" t="s">
        <v>62</v>
      </c>
      <c r="B46" s="17">
        <v>0</v>
      </c>
      <c r="C46" s="17">
        <v>0</v>
      </c>
      <c r="D46" s="30">
        <v>39969000</v>
      </c>
      <c r="E46" s="17">
        <v>0</v>
      </c>
      <c r="F46" s="17">
        <v>0</v>
      </c>
      <c r="G46" s="17">
        <v>0</v>
      </c>
      <c r="H46" s="30">
        <v>26217000</v>
      </c>
      <c r="I46" s="17">
        <v>0</v>
      </c>
      <c r="J46" s="30">
        <v>11452500</v>
      </c>
      <c r="K46" s="30">
        <f t="shared" si="7"/>
        <v>77638500</v>
      </c>
      <c r="L46" s="24"/>
      <c r="M46"/>
      <c r="N46"/>
    </row>
    <row r="47" spans="1:14" s="23" customFormat="1" ht="16.5" customHeight="1">
      <c r="A47" s="25" t="s">
        <v>63</v>
      </c>
      <c r="B47" s="17">
        <v>0</v>
      </c>
      <c r="C47" s="17">
        <v>0</v>
      </c>
      <c r="D47" s="30">
        <v>-41013000</v>
      </c>
      <c r="E47" s="17">
        <v>0</v>
      </c>
      <c r="F47" s="17">
        <v>0</v>
      </c>
      <c r="G47" s="17">
        <v>0</v>
      </c>
      <c r="H47" s="30">
        <v>-26910000</v>
      </c>
      <c r="I47" s="17">
        <v>0</v>
      </c>
      <c r="J47" s="30">
        <v>-11668500</v>
      </c>
      <c r="K47" s="30">
        <f t="shared" si="7"/>
        <v>-79591500</v>
      </c>
      <c r="L47" s="24"/>
      <c r="M47"/>
      <c r="N47"/>
    </row>
    <row r="48" spans="1:14" s="23" customFormat="1" ht="16.5" customHeight="1">
      <c r="A48" s="25" t="s">
        <v>78</v>
      </c>
      <c r="B48" s="30">
        <v>-1609.27</v>
      </c>
      <c r="C48" s="30">
        <v>-3864.62</v>
      </c>
      <c r="D48" s="17">
        <v>0</v>
      </c>
      <c r="E48" s="30">
        <v>-8454.62</v>
      </c>
      <c r="F48" s="30">
        <v>-3354.62</v>
      </c>
      <c r="G48" s="30">
        <v>-2844.62</v>
      </c>
      <c r="H48" s="30">
        <v>-174987.71</v>
      </c>
      <c r="I48" s="30">
        <v>-9259.24</v>
      </c>
      <c r="J48" s="30">
        <v>-1314.62</v>
      </c>
      <c r="K48" s="30">
        <f aca="true" t="shared" si="11" ref="K48:K53">SUM(B48:J48)</f>
        <v>-205689.31999999998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84</v>
      </c>
      <c r="B50" s="30">
        <v>535113.69</v>
      </c>
      <c r="C50" s="30">
        <v>520536.79000000004</v>
      </c>
      <c r="D50" s="30">
        <v>542759.1699999999</v>
      </c>
      <c r="E50" s="30">
        <v>590251.29</v>
      </c>
      <c r="F50" s="30">
        <v>225725.38</v>
      </c>
      <c r="G50" s="30">
        <v>459071.60000000003</v>
      </c>
      <c r="H50" s="30">
        <v>173742.06</v>
      </c>
      <c r="I50" s="30">
        <v>417987.74000000005</v>
      </c>
      <c r="J50" s="30">
        <v>169680.82</v>
      </c>
      <c r="K50" s="30">
        <f t="shared" si="11"/>
        <v>3634868.54</v>
      </c>
      <c r="L50"/>
      <c r="M50"/>
      <c r="N50"/>
    </row>
    <row r="51" spans="1:14" ht="16.5" customHeight="1">
      <c r="A51" s="18" t="s">
        <v>68</v>
      </c>
      <c r="B51" s="17">
        <f>+B52+B53</f>
        <v>0</v>
      </c>
      <c r="C51" s="17">
        <f aca="true" t="shared" si="12" ref="C51:J51">+C52+C53</f>
        <v>0</v>
      </c>
      <c r="D51" s="17">
        <f t="shared" si="12"/>
        <v>0</v>
      </c>
      <c r="E51" s="17">
        <f t="shared" si="12"/>
        <v>0</v>
      </c>
      <c r="F51" s="17">
        <f t="shared" si="12"/>
        <v>0</v>
      </c>
      <c r="G51" s="17">
        <f t="shared" si="12"/>
        <v>0</v>
      </c>
      <c r="H51" s="17">
        <f t="shared" si="12"/>
        <v>0</v>
      </c>
      <c r="I51" s="17">
        <f t="shared" si="12"/>
        <v>0</v>
      </c>
      <c r="J51" s="17">
        <f t="shared" si="12"/>
        <v>0</v>
      </c>
      <c r="K51" s="30">
        <f t="shared" si="11"/>
        <v>0</v>
      </c>
      <c r="L51" s="55"/>
      <c r="M51" s="59"/>
      <c r="N51" s="59"/>
    </row>
    <row r="52" spans="1:14" ht="16.5" customHeight="1">
      <c r="A52" s="25" t="s">
        <v>69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1"/>
        <v>0</v>
      </c>
      <c r="L52" s="59"/>
      <c r="M52" s="59"/>
      <c r="N52" s="59"/>
    </row>
    <row r="53" spans="1:14" ht="16.5" customHeight="1">
      <c r="A53" s="25" t="s">
        <v>70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1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3" ref="B55:J55">IF(B20+B32+B56&lt;0,0,B20+B32+B56)</f>
        <v>40797796.59999999</v>
      </c>
      <c r="C55" s="27">
        <f t="shared" si="13"/>
        <v>39509446.599999994</v>
      </c>
      <c r="D55" s="27">
        <f t="shared" si="13"/>
        <v>48740761.14999999</v>
      </c>
      <c r="E55" s="27">
        <f t="shared" si="13"/>
        <v>29456110.259999998</v>
      </c>
      <c r="F55" s="27">
        <f t="shared" si="13"/>
        <v>30788219.36000001</v>
      </c>
      <c r="G55" s="27">
        <f t="shared" si="13"/>
        <v>34215409.53</v>
      </c>
      <c r="H55" s="27">
        <f t="shared" si="13"/>
        <v>30619031.660000004</v>
      </c>
      <c r="I55" s="27">
        <f t="shared" si="13"/>
        <v>42349739.07000001</v>
      </c>
      <c r="J55" s="27">
        <f t="shared" si="13"/>
        <v>13877877.45</v>
      </c>
      <c r="K55" s="20">
        <f>SUM(B55:J55)</f>
        <v>310354391.68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4" ref="B57:J57">IF(B20+B32+B56&gt;0,0,B20+B32+B56)</f>
        <v>0</v>
      </c>
      <c r="C57" s="27">
        <f t="shared" si="14"/>
        <v>0</v>
      </c>
      <c r="D57" s="27">
        <f t="shared" si="14"/>
        <v>0</v>
      </c>
      <c r="E57" s="27">
        <f t="shared" si="14"/>
        <v>0</v>
      </c>
      <c r="F57" s="27">
        <f t="shared" si="14"/>
        <v>0</v>
      </c>
      <c r="G57" s="27">
        <f t="shared" si="14"/>
        <v>0</v>
      </c>
      <c r="H57" s="27">
        <f t="shared" si="14"/>
        <v>0</v>
      </c>
      <c r="I57" s="27">
        <f t="shared" si="14"/>
        <v>0</v>
      </c>
      <c r="J57" s="27">
        <f t="shared" si="14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5" ref="B61:J61">SUM(B62:B73)</f>
        <v>40797796.54</v>
      </c>
      <c r="C61" s="10">
        <f t="shared" si="15"/>
        <v>39509446.6199738</v>
      </c>
      <c r="D61" s="10">
        <f t="shared" si="15"/>
        <v>48740761.14638999</v>
      </c>
      <c r="E61" s="10">
        <f t="shared" si="15"/>
        <v>29456110.23269653</v>
      </c>
      <c r="F61" s="10">
        <f t="shared" si="15"/>
        <v>30788219.36477719</v>
      </c>
      <c r="G61" s="10">
        <f t="shared" si="15"/>
        <v>34215409.52066894</v>
      </c>
      <c r="H61" s="10">
        <f t="shared" si="15"/>
        <v>30619031.673251465</v>
      </c>
      <c r="I61" s="10">
        <f>SUM(I62:I74)</f>
        <v>42349739.11999999</v>
      </c>
      <c r="J61" s="10">
        <f t="shared" si="15"/>
        <v>13877877.445301928</v>
      </c>
      <c r="K61" s="5">
        <f>SUM(K62:K74)</f>
        <v>310354391.66305983</v>
      </c>
      <c r="L61" s="9"/>
    </row>
    <row r="62" spans="1:12" ht="16.5" customHeight="1">
      <c r="A62" s="7" t="s">
        <v>53</v>
      </c>
      <c r="B62" s="8">
        <v>35833373.12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6" ref="K62:K73">SUM(B62:J62)</f>
        <v>35833373.12</v>
      </c>
      <c r="L62"/>
    </row>
    <row r="63" spans="1:12" ht="16.5" customHeight="1">
      <c r="A63" s="7" t="s">
        <v>54</v>
      </c>
      <c r="B63" s="8">
        <v>4964423.420000001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6"/>
        <v>4964423.420000001</v>
      </c>
      <c r="L63"/>
    </row>
    <row r="64" spans="1:12" ht="16.5" customHeight="1">
      <c r="A64" s="7" t="s">
        <v>4</v>
      </c>
      <c r="B64" s="6">
        <v>0</v>
      </c>
      <c r="C64" s="8">
        <v>39509446.6199738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6"/>
        <v>39509446.6199738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48740761.14638999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6"/>
        <v>48740761.14638999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29456110.23269653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6"/>
        <v>29456110.23269653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30788219.36477719</v>
      </c>
      <c r="G67" s="6">
        <v>0</v>
      </c>
      <c r="H67" s="6">
        <v>0</v>
      </c>
      <c r="I67" s="6">
        <v>0</v>
      </c>
      <c r="J67" s="6">
        <v>0</v>
      </c>
      <c r="K67" s="5">
        <f t="shared" si="16"/>
        <v>30788219.36477719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34215409.52066894</v>
      </c>
      <c r="H68" s="6">
        <v>0</v>
      </c>
      <c r="I68" s="6">
        <v>0</v>
      </c>
      <c r="J68" s="6">
        <v>0</v>
      </c>
      <c r="K68" s="5">
        <f t="shared" si="16"/>
        <v>34215409.52066894</v>
      </c>
    </row>
    <row r="69" spans="1:11" ht="16.5" customHeight="1">
      <c r="A69" s="7" t="s">
        <v>46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30619031.673251465</v>
      </c>
      <c r="I69" s="6">
        <v>0</v>
      </c>
      <c r="J69" s="6">
        <v>0</v>
      </c>
      <c r="K69" s="5">
        <f t="shared" si="16"/>
        <v>30619031.673251465</v>
      </c>
    </row>
    <row r="70" spans="1:11" ht="16.5" customHeight="1">
      <c r="A70" s="7" t="s">
        <v>47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6"/>
        <v>0</v>
      </c>
    </row>
    <row r="71" spans="1:11" ht="16.5" customHeight="1">
      <c r="A71" s="7" t="s">
        <v>48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15802314.699999997</v>
      </c>
      <c r="J71" s="6">
        <v>0</v>
      </c>
      <c r="K71" s="5">
        <f t="shared" si="16"/>
        <v>15802314.699999997</v>
      </c>
    </row>
    <row r="72" spans="1:11" ht="16.5" customHeight="1">
      <c r="A72" s="7" t="s">
        <v>49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26547424.419999994</v>
      </c>
      <c r="J72" s="6">
        <v>0</v>
      </c>
      <c r="K72" s="5">
        <f t="shared" si="16"/>
        <v>26547424.419999994</v>
      </c>
    </row>
    <row r="73" spans="1:11" ht="16.5" customHeight="1">
      <c r="A73" s="7" t="s">
        <v>50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13877877.445301928</v>
      </c>
      <c r="K73" s="5">
        <f t="shared" si="16"/>
        <v>13877877.445301928</v>
      </c>
    </row>
    <row r="74" spans="1:11" ht="18" customHeight="1">
      <c r="A74" s="4" t="s">
        <v>61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71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79</v>
      </c>
    </row>
    <row r="77" ht="18" customHeight="1">
      <c r="A77" s="57" t="s">
        <v>81</v>
      </c>
    </row>
    <row r="78" ht="15.75">
      <c r="A78" s="57" t="s">
        <v>82</v>
      </c>
    </row>
    <row r="79" ht="15.75">
      <c r="A79" s="57" t="s">
        <v>83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2023-12-12T21:02:29Z</dcterms:modified>
  <cp:category/>
  <cp:version/>
  <cp:contentType/>
  <cp:contentStatus/>
</cp:coreProperties>
</file>