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<sst xmlns="http://schemas.openxmlformats.org/spreadsheetml/2006/main" count="84" uniqueCount="83">
  <si>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</si>
  <si>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</si>
  <si>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</si>
  <si>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</si>
  <si>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</si>
  <si>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</si>
  <si>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</si>
  <si>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</si>
  <si>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</si>
  <si>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</si>
  <si>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</si>
  <si>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</si>
  <si>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</si>
  <si>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</si>
  <si>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</si>
  <si>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</si>
  <si>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</si>
  <si>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</si>
  <si>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</si>
  <si>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</si>
  <si>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</si>
  <si>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</si>
  <si>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</si>
  <si>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</si>
  <si>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</si>
  <si>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</si>
  <si>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</si>
  <si>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</si>
  <si>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</si>
  <si>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</si>
  <si>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</si>
  <si>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</si>
  <si>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</si>
  <si>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</si>
  <si>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</si>
  <si>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</si>
  <si>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</si>
  <si>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</si>
  <si>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</si>
  <si>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</si>
  <si>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</si>
  <si>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</si>
  <si>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</si>
  <si>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</si>
  <si>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</si>
  <si>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</si>
  <si>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</si>
  <si>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</si>
  <si>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</si>
  <si>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</si>
  <si>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</si>
  <si>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</si>
  <si>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</si>
  <si>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</si>
  <si>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</si>
  <si>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</si>
  <si>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</si>
  <si>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</si>
  <si>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</si>
  <si>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</si>
  <si>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</si>
  <si>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</si>
  <si>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</si>
  <si>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</si>
  <si>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</si>
  <si>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</si>
  <si>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</si>
  <si>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</si>
  <si>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</si>
  <si>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</si>
  <si>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</si>
  <si>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</si>
  <si>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</si>
  <si>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</si>
  <si>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</si>
  <si>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</si>
  <si>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</si>
  <si>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29/09/23 - VENCIMENTO 06/10/23</t>
  </si>
  <si>
    <t>4. Remuneração Bruta do Operador (4.1 + 4.2 +....+ 4.9)</t>
  </si>
  <si>
    <t>4.9. Remuneração Veículos Elétricos</t>
  </si>
  <si>
    <t>5.3. Revisão de Remuneração pelo Transporte Coletivo ¹</t>
  </si>
  <si>
    <t>¹ Equipamentos Embarcados de jul/22 a ago/23.</t>
  </si>
  <si>
    <t>5.2.10.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</si>
</sst>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46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45</v>
      </c>
      <c r="B4" s="64" t="s">
        <v>44</v>
      </c>
      <c r="C4" s="65"/>
      <c r="D4" s="65"/>
      <c r="E4" s="65"/>
      <c r="F4" s="65"/>
      <c r="G4" s="65"/>
      <c r="H4" s="65"/>
      <c r="I4" s="65"/>
      <c r="J4" s="65"/>
      <c r="K4" s="63" t="s">
        <v>43</v>
      </c>
    </row>
    <row r="5" spans="1:11" ht="43.5" customHeight="1">
      <c r="A5" s="63"/>
      <c r="B5" s="48" t="s">
        <v>56</v>
      </c>
      <c r="C5" s="48" t="s">
        <v>42</v>
      </c>
      <c r="D5" s="49" t="s">
        <v>57</v>
      </c>
      <c r="E5" s="49" t="s">
        <v>58</v>
      </c>
      <c r="F5" s="49" t="s">
        <v>59</v>
      </c>
      <c r="G5" s="48" t="s">
        <v>60</v>
      </c>
      <c r="H5" s="49" t="s">
        <v>57</v>
      </c>
      <c r="I5" s="48" t="s">
        <v>41</v>
      </c>
      <c r="J5" s="48" t="s">
        <v>61</v>
      </c>
      <c r="K5" s="63"/>
    </row>
    <row r="6" spans="1:11" ht="18.75" customHeight="1">
      <c r="A6" s="63"/>
      <c r="B6" s="47" t="s">
        <v>40</v>
      </c>
      <c r="C6" s="47" t="s">
        <v>39</v>
      </c>
      <c r="D6" s="47" t="s">
        <v>38</v>
      </c>
      <c r="E6" s="47" t="s">
        <v>37</v>
      </c>
      <c r="F6" s="47" t="s">
        <v>36</v>
      </c>
      <c r="G6" s="47" t="s">
        <v>35</v>
      </c>
      <c r="H6" s="47" t="s">
        <v>34</v>
      </c>
      <c r="I6" s="47" t="s">
        <v>33</v>
      </c>
      <c r="J6" s="47" t="s">
        <v>32</v>
      </c>
      <c r="K6" s="63"/>
    </row>
    <row r="7" spans="1:14" ht="16.5" customHeight="1">
      <c r="A7" s="13" t="s">
        <v>31</v>
      </c>
      <c r="B7" s="46">
        <f>+B8+B11</f>
        <v>337647</v>
      </c>
      <c r="C7" s="46">
        <f aca="true" t="shared" si="0" ref="C7:J7">+C8+C11</f>
        <v>274083</v>
      </c>
      <c r="D7" s="46">
        <f t="shared" si="0"/>
        <v>333201</v>
      </c>
      <c r="E7" s="46">
        <f t="shared" si="0"/>
        <v>187154</v>
      </c>
      <c r="F7" s="46">
        <f t="shared" si="0"/>
        <v>236508</v>
      </c>
      <c r="G7" s="46">
        <f t="shared" si="0"/>
        <v>229593</v>
      </c>
      <c r="H7" s="46">
        <f t="shared" si="0"/>
        <v>259113</v>
      </c>
      <c r="I7" s="46">
        <f t="shared" si="0"/>
        <v>368473</v>
      </c>
      <c r="J7" s="46">
        <f t="shared" si="0"/>
        <v>118457</v>
      </c>
      <c r="K7" s="38">
        <f aca="true" t="shared" si="1" ref="K7:K13">SUM(B7:J7)</f>
        <v>2344229</v>
      </c>
      <c r="L7" s="45"/>
      <c r="M7"/>
      <c r="N7"/>
    </row>
    <row r="8" spans="1:14" ht="16.5" customHeight="1">
      <c r="A8" s="43" t="s">
        <v>73</v>
      </c>
      <c r="B8" s="44">
        <f aca="true" t="shared" si="2" ref="B8:J8">+B9+B10</f>
        <v>15825</v>
      </c>
      <c r="C8" s="44">
        <f t="shared" si="2"/>
        <v>16095</v>
      </c>
      <c r="D8" s="44">
        <f t="shared" si="2"/>
        <v>15076</v>
      </c>
      <c r="E8" s="44">
        <f t="shared" si="2"/>
        <v>10589</v>
      </c>
      <c r="F8" s="44">
        <f t="shared" si="2"/>
        <v>11568</v>
      </c>
      <c r="G8" s="44">
        <f t="shared" si="2"/>
        <v>6492</v>
      </c>
      <c r="H8" s="44">
        <f t="shared" si="2"/>
        <v>5141</v>
      </c>
      <c r="I8" s="44">
        <f t="shared" si="2"/>
        <v>16001</v>
      </c>
      <c r="J8" s="44">
        <f t="shared" si="2"/>
        <v>3270</v>
      </c>
      <c r="K8" s="38">
        <f t="shared" si="1"/>
        <v>100057</v>
      </c>
      <c r="L8"/>
      <c r="M8"/>
      <c r="N8"/>
    </row>
    <row r="9" spans="1:14" ht="16.5" customHeight="1">
      <c r="A9" s="22" t="s">
        <v>30</v>
      </c>
      <c r="B9" s="44">
        <v>15779</v>
      </c>
      <c r="C9" s="44">
        <v>16095</v>
      </c>
      <c r="D9" s="44">
        <v>15076</v>
      </c>
      <c r="E9" s="44">
        <v>10373</v>
      </c>
      <c r="F9" s="44">
        <v>11558</v>
      </c>
      <c r="G9" s="44">
        <v>6487</v>
      </c>
      <c r="H9" s="44">
        <v>5141</v>
      </c>
      <c r="I9" s="44">
        <v>15924</v>
      </c>
      <c r="J9" s="44">
        <v>3270</v>
      </c>
      <c r="K9" s="38">
        <f t="shared" si="1"/>
        <v>99703</v>
      </c>
      <c r="L9"/>
      <c r="M9"/>
      <c r="N9"/>
    </row>
    <row r="10" spans="1:14" ht="16.5" customHeight="1">
      <c r="A10" s="22" t="s">
        <v>29</v>
      </c>
      <c r="B10" s="44">
        <v>46</v>
      </c>
      <c r="C10" s="44">
        <v>0</v>
      </c>
      <c r="D10" s="44">
        <v>0</v>
      </c>
      <c r="E10" s="44">
        <v>216</v>
      </c>
      <c r="F10" s="44">
        <v>10</v>
      </c>
      <c r="G10" s="44">
        <v>5</v>
      </c>
      <c r="H10" s="44">
        <v>0</v>
      </c>
      <c r="I10" s="44">
        <v>77</v>
      </c>
      <c r="J10" s="44">
        <v>0</v>
      </c>
      <c r="K10" s="38">
        <f t="shared" si="1"/>
        <v>354</v>
      </c>
      <c r="L10"/>
      <c r="M10"/>
      <c r="N10"/>
    </row>
    <row r="11" spans="1:14" ht="16.5" customHeight="1">
      <c r="A11" s="43" t="s">
        <v>65</v>
      </c>
      <c r="B11" s="42">
        <v>321822</v>
      </c>
      <c r="C11" s="42">
        <v>257988</v>
      </c>
      <c r="D11" s="42">
        <v>318125</v>
      </c>
      <c r="E11" s="42">
        <v>176565</v>
      </c>
      <c r="F11" s="42">
        <v>224940</v>
      </c>
      <c r="G11" s="42">
        <v>223101</v>
      </c>
      <c r="H11" s="42">
        <v>253972</v>
      </c>
      <c r="I11" s="42">
        <v>352472</v>
      </c>
      <c r="J11" s="42">
        <v>115187</v>
      </c>
      <c r="K11" s="38">
        <f t="shared" si="1"/>
        <v>2244172</v>
      </c>
      <c r="L11" s="59"/>
      <c r="M11" s="59"/>
      <c r="N11" s="59"/>
    </row>
    <row r="12" spans="1:14" ht="16.5" customHeight="1">
      <c r="A12" s="22" t="s">
        <v>76</v>
      </c>
      <c r="B12" s="42">
        <v>22333</v>
      </c>
      <c r="C12" s="42">
        <v>19466</v>
      </c>
      <c r="D12" s="42">
        <v>24842</v>
      </c>
      <c r="E12" s="42">
        <v>16383</v>
      </c>
      <c r="F12" s="42">
        <v>13424</v>
      </c>
      <c r="G12" s="42">
        <v>12482</v>
      </c>
      <c r="H12" s="42">
        <v>12235</v>
      </c>
      <c r="I12" s="42">
        <v>18759</v>
      </c>
      <c r="J12" s="42">
        <v>4988</v>
      </c>
      <c r="K12" s="38">
        <f t="shared" si="1"/>
        <v>144912</v>
      </c>
      <c r="L12" s="59"/>
      <c r="M12" s="59"/>
      <c r="N12" s="59"/>
    </row>
    <row r="13" spans="1:14" ht="16.5" customHeight="1">
      <c r="A13" s="22" t="s">
        <v>66</v>
      </c>
      <c r="B13" s="42">
        <f>+B11-B12</f>
        <v>299489</v>
      </c>
      <c r="C13" s="42">
        <f>+C11-C12</f>
        <v>238522</v>
      </c>
      <c r="D13" s="42">
        <f>+D11-D12</f>
        <v>293283</v>
      </c>
      <c r="E13" s="42">
        <f aca="true" t="shared" si="3" ref="E13:J13">+E11-E12</f>
        <v>160182</v>
      </c>
      <c r="F13" s="42">
        <f t="shared" si="3"/>
        <v>211516</v>
      </c>
      <c r="G13" s="42">
        <f t="shared" si="3"/>
        <v>210619</v>
      </c>
      <c r="H13" s="42">
        <f t="shared" si="3"/>
        <v>241737</v>
      </c>
      <c r="I13" s="42">
        <f t="shared" si="3"/>
        <v>333713</v>
      </c>
      <c r="J13" s="42">
        <f t="shared" si="3"/>
        <v>110199</v>
      </c>
      <c r="K13" s="38">
        <f t="shared" si="1"/>
        <v>2099260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28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67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27</v>
      </c>
      <c r="B18" s="39">
        <v>1.168115876714655</v>
      </c>
      <c r="C18" s="39">
        <v>1.228292314655903</v>
      </c>
      <c r="D18" s="39">
        <v>1.156050119049411</v>
      </c>
      <c r="E18" s="39">
        <v>1.438921475277996</v>
      </c>
      <c r="F18" s="39">
        <v>1.079789293243802</v>
      </c>
      <c r="G18" s="39">
        <v>1.196958308009475</v>
      </c>
      <c r="H18" s="39">
        <v>1.219966612749818</v>
      </c>
      <c r="I18" s="39">
        <v>1.144799345396141</v>
      </c>
      <c r="J18" s="39">
        <v>1.122636425877825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SUM(B21:B29)</f>
        <v>1845365.6999999997</v>
      </c>
      <c r="C20" s="36">
        <f aca="true" t="shared" si="4" ref="C20:J20">SUM(C21:C29)</f>
        <v>1729430.5499999998</v>
      </c>
      <c r="D20" s="36">
        <f t="shared" si="4"/>
        <v>2189763.9399999995</v>
      </c>
      <c r="E20" s="36">
        <f t="shared" si="4"/>
        <v>1338853.8299999998</v>
      </c>
      <c r="F20" s="36">
        <f t="shared" si="4"/>
        <v>1334885.9000000001</v>
      </c>
      <c r="G20" s="36">
        <f t="shared" si="4"/>
        <v>1450921.7600000002</v>
      </c>
      <c r="H20" s="36">
        <f t="shared" si="4"/>
        <v>1335387.1700000002</v>
      </c>
      <c r="I20" s="36">
        <f t="shared" si="4"/>
        <v>1849718.5699999998</v>
      </c>
      <c r="J20" s="36">
        <f t="shared" si="4"/>
        <v>641324.6099999999</v>
      </c>
      <c r="K20" s="36">
        <f aca="true" t="shared" si="5" ref="K20:K29">SUM(B20:J20)</f>
        <v>13715652.03</v>
      </c>
      <c r="L20"/>
      <c r="M20"/>
      <c r="N20"/>
    </row>
    <row r="21" spans="1:14" ht="16.5" customHeight="1">
      <c r="A21" s="35" t="s">
        <v>26</v>
      </c>
      <c r="B21" s="58">
        <f>ROUND((B15+B16)*B7,2)</f>
        <v>1524442.44</v>
      </c>
      <c r="C21" s="58">
        <f>ROUND((C15+C16)*C7,2)</f>
        <v>1359451.68</v>
      </c>
      <c r="D21" s="58">
        <f aca="true" t="shared" si="6" ref="D21:J21">ROUND((D15+D16)*D7,2)</f>
        <v>1832105.7</v>
      </c>
      <c r="E21" s="58">
        <f t="shared" si="6"/>
        <v>894708.41</v>
      </c>
      <c r="F21" s="58">
        <f t="shared" si="6"/>
        <v>1196517.62</v>
      </c>
      <c r="G21" s="58">
        <f t="shared" si="6"/>
        <v>1173289.11</v>
      </c>
      <c r="H21" s="58">
        <f t="shared" si="6"/>
        <v>1054330.8</v>
      </c>
      <c r="I21" s="58">
        <f t="shared" si="6"/>
        <v>1514497.72</v>
      </c>
      <c r="J21" s="58">
        <f t="shared" si="6"/>
        <v>550919.82</v>
      </c>
      <c r="K21" s="30">
        <f t="shared" si="5"/>
        <v>11100263.300000003</v>
      </c>
      <c r="L21"/>
      <c r="M21"/>
      <c r="N21"/>
    </row>
    <row r="22" spans="1:14" ht="16.5" customHeight="1">
      <c r="A22" s="18" t="s">
        <v>25</v>
      </c>
      <c r="B22" s="30">
        <f aca="true" t="shared" si="7" ref="B22:J22">IF(B18&lt;&gt;0,ROUND((B18-1)*B21,2),0)</f>
        <v>256282.98</v>
      </c>
      <c r="C22" s="30">
        <f t="shared" si="7"/>
        <v>310352.37</v>
      </c>
      <c r="D22" s="30">
        <f t="shared" si="7"/>
        <v>285900.31</v>
      </c>
      <c r="E22" s="30">
        <f t="shared" si="7"/>
        <v>392706.74</v>
      </c>
      <c r="F22" s="30">
        <f t="shared" si="7"/>
        <v>95469.3</v>
      </c>
      <c r="G22" s="30">
        <f t="shared" si="7"/>
        <v>231089.04</v>
      </c>
      <c r="H22" s="30">
        <f t="shared" si="7"/>
        <v>231917.57</v>
      </c>
      <c r="I22" s="30">
        <f t="shared" si="7"/>
        <v>219298.28</v>
      </c>
      <c r="J22" s="30">
        <f t="shared" si="7"/>
        <v>67562.84</v>
      </c>
      <c r="K22" s="30">
        <f t="shared" si="5"/>
        <v>2090579.4300000002</v>
      </c>
      <c r="L22"/>
      <c r="M22"/>
      <c r="N22"/>
    </row>
    <row r="23" spans="1:14" ht="16.5" customHeight="1">
      <c r="A23" s="18" t="s">
        <v>24</v>
      </c>
      <c r="B23" s="30">
        <v>60096.9</v>
      </c>
      <c r="C23" s="30">
        <v>53468.31</v>
      </c>
      <c r="D23" s="30">
        <v>63177.29</v>
      </c>
      <c r="E23" s="30">
        <v>44110.01</v>
      </c>
      <c r="F23" s="30">
        <v>39175.89</v>
      </c>
      <c r="G23" s="30">
        <v>42640.91</v>
      </c>
      <c r="H23" s="30">
        <v>43488.48</v>
      </c>
      <c r="I23" s="30">
        <v>71145.92</v>
      </c>
      <c r="J23" s="30">
        <v>20059.44</v>
      </c>
      <c r="K23" s="30">
        <f t="shared" si="5"/>
        <v>437363.15</v>
      </c>
      <c r="L23"/>
      <c r="M23"/>
      <c r="N23"/>
    </row>
    <row r="24" spans="1:14" ht="16.5" customHeight="1">
      <c r="A24" s="18" t="s">
        <v>23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68</v>
      </c>
      <c r="B26" s="30">
        <v>1420.94</v>
      </c>
      <c r="C26" s="30">
        <v>1330.9</v>
      </c>
      <c r="D26" s="30">
        <v>1685.43</v>
      </c>
      <c r="E26" s="30">
        <v>1029.83</v>
      </c>
      <c r="F26" s="30">
        <v>1027.02</v>
      </c>
      <c r="G26" s="30">
        <v>1117.06</v>
      </c>
      <c r="H26" s="30">
        <v>1027.02</v>
      </c>
      <c r="I26" s="30">
        <v>1423.75</v>
      </c>
      <c r="J26" s="30">
        <v>492.41</v>
      </c>
      <c r="K26" s="30">
        <f t="shared" si="5"/>
        <v>10554.36</v>
      </c>
      <c r="L26" s="59"/>
      <c r="M26" s="59"/>
      <c r="N26" s="59"/>
    </row>
    <row r="27" spans="1:14" ht="16.5" customHeight="1">
      <c r="A27" s="18" t="s">
        <v>74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75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1020.18</v>
      </c>
      <c r="J28" s="30">
        <v>338.85</v>
      </c>
      <c r="K28" s="30">
        <f t="shared" si="5"/>
        <v>6823.69</v>
      </c>
      <c r="L28" s="59"/>
      <c r="M28" s="59"/>
      <c r="N28" s="59"/>
    </row>
    <row r="29" spans="1:14" ht="16.5" customHeight="1">
      <c r="A29" s="18" t="s">
        <v>79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38356.63</v>
      </c>
      <c r="J29" s="30">
        <v>0</v>
      </c>
      <c r="K29" s="30">
        <f t="shared" si="5"/>
        <v>38356.63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21</v>
      </c>
      <c r="B32" s="30">
        <f aca="true" t="shared" si="8" ref="B32:J32">+B33+B38+B50</f>
        <v>-103580.48999999999</v>
      </c>
      <c r="C32" s="30">
        <f t="shared" si="8"/>
        <v>168229.52000000002</v>
      </c>
      <c r="D32" s="30">
        <f t="shared" si="8"/>
        <v>-106644.19000000003</v>
      </c>
      <c r="E32" s="30">
        <f t="shared" si="8"/>
        <v>6397.340000000011</v>
      </c>
      <c r="F32" s="30">
        <f t="shared" si="8"/>
        <v>-67487.15</v>
      </c>
      <c r="G32" s="30">
        <f t="shared" si="8"/>
        <v>104237.20000000001</v>
      </c>
      <c r="H32" s="30">
        <f t="shared" si="8"/>
        <v>-49970.89000000001</v>
      </c>
      <c r="I32" s="30">
        <f t="shared" si="8"/>
        <v>-112947.94</v>
      </c>
      <c r="J32" s="30">
        <f t="shared" si="8"/>
        <v>-27934.13000000001</v>
      </c>
      <c r="K32" s="30">
        <f aca="true" t="shared" si="9" ref="K32:K40">SUM(B32:J32)</f>
        <v>-189700.72999999998</v>
      </c>
      <c r="L32"/>
      <c r="M32"/>
      <c r="N32"/>
    </row>
    <row r="33" spans="1:14" ht="16.5" customHeight="1">
      <c r="A33" s="18" t="s">
        <v>20</v>
      </c>
      <c r="B33" s="30">
        <f aca="true" t="shared" si="10" ref="B33:J33">B34+B35+B36+B37</f>
        <v>-117926.84</v>
      </c>
      <c r="C33" s="30">
        <f t="shared" si="10"/>
        <v>-79246.65</v>
      </c>
      <c r="D33" s="30">
        <f t="shared" si="10"/>
        <v>-82470.15</v>
      </c>
      <c r="E33" s="30">
        <f t="shared" si="10"/>
        <v>-100319.9</v>
      </c>
      <c r="F33" s="30">
        <f t="shared" si="10"/>
        <v>-50855.2</v>
      </c>
      <c r="G33" s="30">
        <f t="shared" si="10"/>
        <v>-65633.76</v>
      </c>
      <c r="H33" s="30">
        <f t="shared" si="10"/>
        <v>-36221.020000000004</v>
      </c>
      <c r="I33" s="30">
        <f t="shared" si="10"/>
        <v>-91290.19</v>
      </c>
      <c r="J33" s="30">
        <f t="shared" si="10"/>
        <v>-20935.87</v>
      </c>
      <c r="K33" s="30">
        <f t="shared" si="9"/>
        <v>-644899.58</v>
      </c>
      <c r="L33"/>
      <c r="M33"/>
      <c r="N33"/>
    </row>
    <row r="34" spans="1:14" s="23" customFormat="1" ht="16.5" customHeight="1">
      <c r="A34" s="29" t="s">
        <v>53</v>
      </c>
      <c r="B34" s="30">
        <f aca="true" t="shared" si="11" ref="B34:J34">-ROUND((B9)*$E$3,2)</f>
        <v>-69427.6</v>
      </c>
      <c r="C34" s="30">
        <f t="shared" si="11"/>
        <v>-70818</v>
      </c>
      <c r="D34" s="30">
        <f t="shared" si="11"/>
        <v>-66334.4</v>
      </c>
      <c r="E34" s="30">
        <f t="shared" si="11"/>
        <v>-45641.2</v>
      </c>
      <c r="F34" s="30">
        <f t="shared" si="11"/>
        <v>-50855.2</v>
      </c>
      <c r="G34" s="30">
        <f t="shared" si="11"/>
        <v>-28542.8</v>
      </c>
      <c r="H34" s="30">
        <f t="shared" si="11"/>
        <v>-22620.4</v>
      </c>
      <c r="I34" s="30">
        <f t="shared" si="11"/>
        <v>-70065.6</v>
      </c>
      <c r="J34" s="30">
        <f t="shared" si="11"/>
        <v>-14388</v>
      </c>
      <c r="K34" s="30">
        <f t="shared" si="9"/>
        <v>-438693.20000000007</v>
      </c>
      <c r="L34" s="28"/>
      <c r="M34"/>
      <c r="N34"/>
    </row>
    <row r="35" spans="1:14" ht="16.5" customHeight="1">
      <c r="A35" s="25" t="s">
        <v>19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17</v>
      </c>
      <c r="B37" s="30">
        <v>-48499.24</v>
      </c>
      <c r="C37" s="30">
        <v>-8428.65</v>
      </c>
      <c r="D37" s="30">
        <v>-16135.75</v>
      </c>
      <c r="E37" s="30">
        <v>-54678.7</v>
      </c>
      <c r="F37" s="26">
        <v>0</v>
      </c>
      <c r="G37" s="30">
        <v>-37090.96</v>
      </c>
      <c r="H37" s="30">
        <v>-13600.62</v>
      </c>
      <c r="I37" s="30">
        <v>-21224.59</v>
      </c>
      <c r="J37" s="30">
        <v>-6547.87</v>
      </c>
      <c r="K37" s="30">
        <f t="shared" si="9"/>
        <v>-206206.37999999998</v>
      </c>
      <c r="L37"/>
      <c r="M37"/>
      <c r="N37"/>
    </row>
    <row r="38" spans="1:14" s="23" customFormat="1" ht="16.5" customHeight="1">
      <c r="A38" s="18" t="s">
        <v>16</v>
      </c>
      <c r="B38" s="27">
        <f aca="true" t="shared" si="12" ref="B38:J38">SUM(B39:B48)</f>
        <v>-1867.65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-16631.95</v>
      </c>
      <c r="G38" s="27">
        <f t="shared" si="12"/>
        <v>-14542.48</v>
      </c>
      <c r="H38" s="27">
        <f t="shared" si="12"/>
        <v>-13749.87</v>
      </c>
      <c r="I38" s="27">
        <f t="shared" si="12"/>
        <v>-21661.65</v>
      </c>
      <c r="J38" s="27">
        <f t="shared" si="12"/>
        <v>-6998.260000000009</v>
      </c>
      <c r="K38" s="30">
        <f t="shared" si="9"/>
        <v>-99625.90000000005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14</v>
      </c>
      <c r="B40" s="27">
        <v>-1867.65</v>
      </c>
      <c r="C40" s="27">
        <v>0</v>
      </c>
      <c r="D40" s="27">
        <v>0</v>
      </c>
      <c r="E40" s="27">
        <v>0</v>
      </c>
      <c r="F40" s="27">
        <v>-16631.95</v>
      </c>
      <c r="G40" s="27">
        <v>-14542.48</v>
      </c>
      <c r="H40" s="27">
        <v>-396</v>
      </c>
      <c r="I40" s="27">
        <v>-21661.65</v>
      </c>
      <c r="J40" s="27">
        <v>0</v>
      </c>
      <c r="K40" s="30">
        <f t="shared" si="9"/>
        <v>-55099.73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63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64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82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-13353.87</v>
      </c>
      <c r="I48" s="17">
        <v>0</v>
      </c>
      <c r="J48" s="17">
        <v>0</v>
      </c>
      <c r="K48" s="30">
        <f t="shared" si="13"/>
        <v>-13353.87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80</v>
      </c>
      <c r="B50" s="17">
        <v>16214</v>
      </c>
      <c r="C50" s="17">
        <v>247476.17</v>
      </c>
      <c r="D50" s="17">
        <v>0</v>
      </c>
      <c r="E50" s="17">
        <v>106717.24</v>
      </c>
      <c r="F50" s="17">
        <v>0</v>
      </c>
      <c r="G50" s="17">
        <v>184413.44</v>
      </c>
      <c r="H50" s="17">
        <v>0</v>
      </c>
      <c r="I50" s="17">
        <v>3.9</v>
      </c>
      <c r="J50" s="17">
        <v>0</v>
      </c>
      <c r="K50" s="30">
        <f t="shared" si="13"/>
        <v>554824.7500000001</v>
      </c>
      <c r="L50"/>
      <c r="M50"/>
      <c r="N50"/>
    </row>
    <row r="51" spans="1:14" ht="16.5" customHeight="1">
      <c r="A51" s="18" t="s">
        <v>69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70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1741785.2099999997</v>
      </c>
      <c r="C55" s="27">
        <f t="shared" si="15"/>
        <v>1897660.0699999998</v>
      </c>
      <c r="D55" s="27">
        <f t="shared" si="15"/>
        <v>2083119.7499999995</v>
      </c>
      <c r="E55" s="27">
        <f t="shared" si="15"/>
        <v>1345251.17</v>
      </c>
      <c r="F55" s="27">
        <f t="shared" si="15"/>
        <v>1267398.7500000002</v>
      </c>
      <c r="G55" s="27">
        <f t="shared" si="15"/>
        <v>1555158.9600000002</v>
      </c>
      <c r="H55" s="27">
        <f t="shared" si="15"/>
        <v>1285416.2800000003</v>
      </c>
      <c r="I55" s="27">
        <f t="shared" si="15"/>
        <v>1736770.63</v>
      </c>
      <c r="J55" s="27">
        <f t="shared" si="15"/>
        <v>613390.4799999999</v>
      </c>
      <c r="K55" s="20">
        <f>SUM(B55:J55)</f>
        <v>13525951.3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1741785.21</v>
      </c>
      <c r="C61" s="10">
        <f t="shared" si="17"/>
        <v>1897660.0706140592</v>
      </c>
      <c r="D61" s="10">
        <f t="shared" si="17"/>
        <v>2083119.7525055776</v>
      </c>
      <c r="E61" s="10">
        <f t="shared" si="17"/>
        <v>1345251.165191046</v>
      </c>
      <c r="F61" s="10">
        <f t="shared" si="17"/>
        <v>1267398.7452011462</v>
      </c>
      <c r="G61" s="10">
        <f t="shared" si="17"/>
        <v>1555158.9579004261</v>
      </c>
      <c r="H61" s="10">
        <f t="shared" si="17"/>
        <v>1285416.2847412806</v>
      </c>
      <c r="I61" s="10">
        <f>SUM(I62:I74)</f>
        <v>1736770.6300000001</v>
      </c>
      <c r="J61" s="10">
        <f t="shared" si="17"/>
        <v>613390.4776271791</v>
      </c>
      <c r="K61" s="5">
        <f>SUM(K62:K74)</f>
        <v>13525951.293780716</v>
      </c>
      <c r="L61" s="9"/>
    </row>
    <row r="62" spans="1:12" ht="16.5" customHeight="1">
      <c r="A62" s="7" t="s">
        <v>54</v>
      </c>
      <c r="B62" s="8">
        <v>1569228.09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1569228.09</v>
      </c>
      <c r="L62"/>
    </row>
    <row r="63" spans="1:12" ht="16.5" customHeight="1">
      <c r="A63" s="7" t="s">
        <v>55</v>
      </c>
      <c r="B63" s="8">
        <v>172557.12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172557.12</v>
      </c>
      <c r="L63"/>
    </row>
    <row r="64" spans="1:12" ht="16.5" customHeight="1">
      <c r="A64" s="7" t="s">
        <v>4</v>
      </c>
      <c r="B64" s="6">
        <v>0</v>
      </c>
      <c r="C64" s="8">
        <v>1897660.0706140592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1897660.0706140592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2083119.7525055776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2083119.7525055776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1345251.165191046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1345251.165191046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1267398.7452011462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1267398.7452011462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1555158.9579004261</v>
      </c>
      <c r="H68" s="6">
        <v>0</v>
      </c>
      <c r="I68" s="6">
        <v>0</v>
      </c>
      <c r="J68" s="6">
        <v>0</v>
      </c>
      <c r="K68" s="5">
        <f t="shared" si="18"/>
        <v>1555158.9579004261</v>
      </c>
    </row>
    <row r="69" spans="1:11" ht="16.5" customHeight="1">
      <c r="A69" s="7" t="s">
        <v>47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1285416.2847412806</v>
      </c>
      <c r="I69" s="6">
        <v>0</v>
      </c>
      <c r="J69" s="6">
        <v>0</v>
      </c>
      <c r="K69" s="5">
        <f t="shared" si="18"/>
        <v>1285416.2847412806</v>
      </c>
    </row>
    <row r="70" spans="1:11" ht="16.5" customHeight="1">
      <c r="A70" s="7" t="s">
        <v>48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49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635658.05</v>
      </c>
      <c r="J71" s="6">
        <v>0</v>
      </c>
      <c r="K71" s="5">
        <f t="shared" si="18"/>
        <v>635658.05</v>
      </c>
    </row>
    <row r="72" spans="1:11" ht="16.5" customHeight="1">
      <c r="A72" s="7" t="s">
        <v>50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1101112.58</v>
      </c>
      <c r="J72" s="6">
        <v>0</v>
      </c>
      <c r="K72" s="5">
        <f t="shared" si="18"/>
        <v>1101112.58</v>
      </c>
    </row>
    <row r="73" spans="1:11" ht="16.5" customHeight="1">
      <c r="A73" s="7" t="s">
        <v>51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613390.4776271791</v>
      </c>
      <c r="K73" s="5">
        <f t="shared" si="18"/>
        <v>613390.4776271791</v>
      </c>
    </row>
    <row r="74" spans="1:11" ht="18" customHeight="1">
      <c r="A74" s="4" t="s">
        <v>62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72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81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2023-10-08T21:27:59Z</dcterms:modified>
  <cp:category/>
  <cp:version/>
  <cp:contentType/>
  <cp:contentStatus/>
</cp:coreProperties>
</file>