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<sst xmlns="http://schemas.openxmlformats.org/spreadsheetml/2006/main" count="84" uniqueCount="83">
  <si>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</si>
  <si>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</si>
  <si>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</si>
  <si>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</si>
  <si>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</si>
  <si>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</si>
  <si>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</si>
  <si>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</si>
  <si>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</si>
  <si>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</si>
  <si>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</si>
  <si>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</si>
  <si>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</si>
  <si>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</si>
  <si>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</si>
  <si>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</si>
  <si>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</si>
  <si>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</si>
  <si>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</si>
  <si>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</si>
  <si>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</si>
  <si>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</si>
  <si>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</si>
  <si>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</si>
  <si>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</si>
  <si>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</si>
  <si>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</si>
  <si>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</si>
  <si>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</si>
  <si>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</si>
  <si>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</si>
  <si>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</si>
  <si>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</si>
  <si>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</si>
  <si>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</si>
  <si>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</si>
  <si>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</si>
  <si>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</si>
  <si>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</si>
  <si>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</si>
  <si>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</si>
  <si>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</si>
  <si>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</si>
  <si>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</si>
  <si>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</si>
  <si>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</si>
  <si>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</si>
  <si>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</si>
  <si>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</si>
  <si>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</si>
  <si>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</si>
  <si>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</si>
  <si>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</si>
  <si>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</si>
  <si>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</si>
  <si>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</si>
  <si>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</si>
  <si>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</si>
  <si>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</si>
  <si>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</si>
  <si>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</si>
  <si>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</si>
  <si>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</si>
  <si>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</si>
  <si>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</si>
  <si>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</si>
  <si>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</si>
  <si>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</si>
  <si>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</si>
  <si>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</si>
  <si>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</si>
  <si>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</si>
  <si>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</si>
  <si>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</si>
  <si>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</si>
  <si>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</si>
  <si>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</si>
  <si>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22/09/23 - VENCIMENTO 29/09/23</t>
  </si>
  <si>
    <t>4. Remuneração Bruta do Operador (4.1 + 4.2 +....+ 4.9)</t>
  </si>
  <si>
    <t>4.9. Remuneração Veículos Elétricos</t>
  </si>
  <si>
    <t>5.2.10. Chip Claro</t>
  </si>
  <si>
    <t>5.3. Revisão de Remuneração pelo Transporte Coletivo ¹</t>
  </si>
  <si>
    <t xml:space="preserve"> ¹ Revisões da rede da madrugada, ARLA e equipamentos embarcados, agosto/23.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</si>
</sst>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46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8" t="s">
        <v>56</v>
      </c>
      <c r="C5" s="48" t="s">
        <v>42</v>
      </c>
      <c r="D5" s="49" t="s">
        <v>57</v>
      </c>
      <c r="E5" s="49" t="s">
        <v>58</v>
      </c>
      <c r="F5" s="49" t="s">
        <v>59</v>
      </c>
      <c r="G5" s="48" t="s">
        <v>60</v>
      </c>
      <c r="H5" s="49" t="s">
        <v>57</v>
      </c>
      <c r="I5" s="48" t="s">
        <v>41</v>
      </c>
      <c r="J5" s="48" t="s">
        <v>61</v>
      </c>
      <c r="K5" s="63"/>
    </row>
    <row r="6" spans="1:11" ht="18.75" customHeight="1">
      <c r="A6" s="63"/>
      <c r="B6" s="47" t="s">
        <v>40</v>
      </c>
      <c r="C6" s="47" t="s">
        <v>39</v>
      </c>
      <c r="D6" s="47" t="s">
        <v>38</v>
      </c>
      <c r="E6" s="47" t="s">
        <v>37</v>
      </c>
      <c r="F6" s="47" t="s">
        <v>36</v>
      </c>
      <c r="G6" s="47" t="s">
        <v>35</v>
      </c>
      <c r="H6" s="47" t="s">
        <v>34</v>
      </c>
      <c r="I6" s="47" t="s">
        <v>33</v>
      </c>
      <c r="J6" s="47" t="s">
        <v>32</v>
      </c>
      <c r="K6" s="63"/>
    </row>
    <row r="7" spans="1:14" ht="16.5" customHeight="1">
      <c r="A7" s="13" t="s">
        <v>31</v>
      </c>
      <c r="B7" s="46">
        <f>+B8+B11</f>
        <v>334660</v>
      </c>
      <c r="C7" s="46">
        <f aca="true" t="shared" si="0" ref="C7:J7">+C8+C11</f>
        <v>272728</v>
      </c>
      <c r="D7" s="46">
        <f t="shared" si="0"/>
        <v>330699</v>
      </c>
      <c r="E7" s="46">
        <f t="shared" si="0"/>
        <v>183895</v>
      </c>
      <c r="F7" s="46">
        <f t="shared" si="0"/>
        <v>233990</v>
      </c>
      <c r="G7" s="46">
        <f t="shared" si="0"/>
        <v>228779</v>
      </c>
      <c r="H7" s="46">
        <f t="shared" si="0"/>
        <v>255758</v>
      </c>
      <c r="I7" s="46">
        <f t="shared" si="0"/>
        <v>363247</v>
      </c>
      <c r="J7" s="46">
        <f t="shared" si="0"/>
        <v>118055</v>
      </c>
      <c r="K7" s="38">
        <f aca="true" t="shared" si="1" ref="K7:K13">SUM(B7:J7)</f>
        <v>2321811</v>
      </c>
      <c r="L7" s="45"/>
      <c r="M7"/>
      <c r="N7"/>
    </row>
    <row r="8" spans="1:14" ht="16.5" customHeight="1">
      <c r="A8" s="43" t="s">
        <v>73</v>
      </c>
      <c r="B8" s="44">
        <f aca="true" t="shared" si="2" ref="B8:J8">+B9+B10</f>
        <v>15469</v>
      </c>
      <c r="C8" s="44">
        <f t="shared" si="2"/>
        <v>15802</v>
      </c>
      <c r="D8" s="44">
        <f t="shared" si="2"/>
        <v>14646</v>
      </c>
      <c r="E8" s="44">
        <f t="shared" si="2"/>
        <v>10241</v>
      </c>
      <c r="F8" s="44">
        <f t="shared" si="2"/>
        <v>11218</v>
      </c>
      <c r="G8" s="44">
        <f t="shared" si="2"/>
        <v>6096</v>
      </c>
      <c r="H8" s="44">
        <f t="shared" si="2"/>
        <v>4982</v>
      </c>
      <c r="I8" s="44">
        <f t="shared" si="2"/>
        <v>15371</v>
      </c>
      <c r="J8" s="44">
        <f t="shared" si="2"/>
        <v>3290</v>
      </c>
      <c r="K8" s="38">
        <f t="shared" si="1"/>
        <v>97115</v>
      </c>
      <c r="L8"/>
      <c r="M8"/>
      <c r="N8"/>
    </row>
    <row r="9" spans="1:14" ht="16.5" customHeight="1">
      <c r="A9" s="22" t="s">
        <v>30</v>
      </c>
      <c r="B9" s="44">
        <v>15435</v>
      </c>
      <c r="C9" s="44">
        <v>15802</v>
      </c>
      <c r="D9" s="44">
        <v>14646</v>
      </c>
      <c r="E9" s="44">
        <v>10008</v>
      </c>
      <c r="F9" s="44">
        <v>11208</v>
      </c>
      <c r="G9" s="44">
        <v>6095</v>
      </c>
      <c r="H9" s="44">
        <v>4982</v>
      </c>
      <c r="I9" s="44">
        <v>15326</v>
      </c>
      <c r="J9" s="44">
        <v>3290</v>
      </c>
      <c r="K9" s="38">
        <f t="shared" si="1"/>
        <v>96792</v>
      </c>
      <c r="L9"/>
      <c r="M9"/>
      <c r="N9"/>
    </row>
    <row r="10" spans="1:14" ht="16.5" customHeight="1">
      <c r="A10" s="22" t="s">
        <v>29</v>
      </c>
      <c r="B10" s="44">
        <v>34</v>
      </c>
      <c r="C10" s="44">
        <v>0</v>
      </c>
      <c r="D10" s="44">
        <v>0</v>
      </c>
      <c r="E10" s="44">
        <v>233</v>
      </c>
      <c r="F10" s="44">
        <v>10</v>
      </c>
      <c r="G10" s="44">
        <v>1</v>
      </c>
      <c r="H10" s="44">
        <v>0</v>
      </c>
      <c r="I10" s="44">
        <v>45</v>
      </c>
      <c r="J10" s="44">
        <v>0</v>
      </c>
      <c r="K10" s="38">
        <f t="shared" si="1"/>
        <v>323</v>
      </c>
      <c r="L10"/>
      <c r="M10"/>
      <c r="N10"/>
    </row>
    <row r="11" spans="1:14" ht="16.5" customHeight="1">
      <c r="A11" s="43" t="s">
        <v>65</v>
      </c>
      <c r="B11" s="42">
        <v>319191</v>
      </c>
      <c r="C11" s="42">
        <v>256926</v>
      </c>
      <c r="D11" s="42">
        <v>316053</v>
      </c>
      <c r="E11" s="42">
        <v>173654</v>
      </c>
      <c r="F11" s="42">
        <v>222772</v>
      </c>
      <c r="G11" s="42">
        <v>222683</v>
      </c>
      <c r="H11" s="42">
        <v>250776</v>
      </c>
      <c r="I11" s="42">
        <v>347876</v>
      </c>
      <c r="J11" s="42">
        <v>114765</v>
      </c>
      <c r="K11" s="38">
        <f t="shared" si="1"/>
        <v>2224696</v>
      </c>
      <c r="L11" s="59"/>
      <c r="M11" s="59"/>
      <c r="N11" s="59"/>
    </row>
    <row r="12" spans="1:14" ht="16.5" customHeight="1">
      <c r="A12" s="22" t="s">
        <v>76</v>
      </c>
      <c r="B12" s="42">
        <v>20917</v>
      </c>
      <c r="C12" s="42">
        <v>18488</v>
      </c>
      <c r="D12" s="42">
        <v>23017</v>
      </c>
      <c r="E12" s="42">
        <v>15359</v>
      </c>
      <c r="F12" s="42">
        <v>12509</v>
      </c>
      <c r="G12" s="42">
        <v>11449</v>
      </c>
      <c r="H12" s="42">
        <v>11314</v>
      </c>
      <c r="I12" s="42">
        <v>17628</v>
      </c>
      <c r="J12" s="42">
        <v>4944</v>
      </c>
      <c r="K12" s="38">
        <f t="shared" si="1"/>
        <v>135625</v>
      </c>
      <c r="L12" s="59"/>
      <c r="M12" s="59"/>
      <c r="N12" s="59"/>
    </row>
    <row r="13" spans="1:14" ht="16.5" customHeight="1">
      <c r="A13" s="22" t="s">
        <v>66</v>
      </c>
      <c r="B13" s="42">
        <f>+B11-B12</f>
        <v>298274</v>
      </c>
      <c r="C13" s="42">
        <f>+C11-C12</f>
        <v>238438</v>
      </c>
      <c r="D13" s="42">
        <f>+D11-D12</f>
        <v>293036</v>
      </c>
      <c r="E13" s="42">
        <f aca="true" t="shared" si="3" ref="E13:J13">+E11-E12</f>
        <v>158295</v>
      </c>
      <c r="F13" s="42">
        <f t="shared" si="3"/>
        <v>210263</v>
      </c>
      <c r="G13" s="42">
        <f t="shared" si="3"/>
        <v>211234</v>
      </c>
      <c r="H13" s="42">
        <f t="shared" si="3"/>
        <v>239462</v>
      </c>
      <c r="I13" s="42">
        <f t="shared" si="3"/>
        <v>330248</v>
      </c>
      <c r="J13" s="42">
        <f t="shared" si="3"/>
        <v>109821</v>
      </c>
      <c r="K13" s="38">
        <f t="shared" si="1"/>
        <v>2089071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28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27</v>
      </c>
      <c r="B18" s="39">
        <v>1.139057240528304</v>
      </c>
      <c r="C18" s="39">
        <v>1.199334816651412</v>
      </c>
      <c r="D18" s="39">
        <v>1.121037874105835</v>
      </c>
      <c r="E18" s="39">
        <v>1.415475030551341</v>
      </c>
      <c r="F18" s="39">
        <v>1.040001081091032</v>
      </c>
      <c r="G18" s="39">
        <v>1.160221397903872</v>
      </c>
      <c r="H18" s="39">
        <v>1.18048988547164</v>
      </c>
      <c r="I18" s="39">
        <v>1.116635815657313</v>
      </c>
      <c r="J18" s="39">
        <v>1.094566779226584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SUM(B21:B29)</f>
        <v>1785357.5099999998</v>
      </c>
      <c r="C20" s="36">
        <f aca="true" t="shared" si="4" ref="C20:J20">SUM(C21:C29)</f>
        <v>1680892.4599999997</v>
      </c>
      <c r="D20" s="36">
        <f t="shared" si="4"/>
        <v>2109305.6299999994</v>
      </c>
      <c r="E20" s="36">
        <f t="shared" si="4"/>
        <v>1295301.5599999996</v>
      </c>
      <c r="F20" s="36">
        <f t="shared" si="4"/>
        <v>1273032.3800000001</v>
      </c>
      <c r="G20" s="36">
        <f t="shared" si="4"/>
        <v>1402807.9200000002</v>
      </c>
      <c r="H20" s="36">
        <f t="shared" si="4"/>
        <v>1277026.55</v>
      </c>
      <c r="I20" s="36">
        <f t="shared" si="4"/>
        <v>1782658.4900000005</v>
      </c>
      <c r="J20" s="36">
        <f t="shared" si="4"/>
        <v>623694.53</v>
      </c>
      <c r="K20" s="36">
        <f aca="true" t="shared" si="5" ref="K20:K29">SUM(B20:J20)</f>
        <v>13230077.03</v>
      </c>
      <c r="L20"/>
      <c r="M20"/>
      <c r="N20"/>
    </row>
    <row r="21" spans="1:14" ht="16.5" customHeight="1">
      <c r="A21" s="35" t="s">
        <v>26</v>
      </c>
      <c r="B21" s="58">
        <f>ROUND((B15+B16)*B7,2)</f>
        <v>1510956.43</v>
      </c>
      <c r="C21" s="58">
        <f>ROUND((C15+C16)*C7,2)</f>
        <v>1352730.88</v>
      </c>
      <c r="D21" s="58">
        <f aca="true" t="shared" si="6" ref="D21:J21">ROUND((D15+D16)*D7,2)</f>
        <v>1818348.45</v>
      </c>
      <c r="E21" s="58">
        <f t="shared" si="6"/>
        <v>879128.44</v>
      </c>
      <c r="F21" s="58">
        <f t="shared" si="6"/>
        <v>1183778.81</v>
      </c>
      <c r="G21" s="58">
        <f t="shared" si="6"/>
        <v>1169129.32</v>
      </c>
      <c r="H21" s="58">
        <f t="shared" si="6"/>
        <v>1040679.3</v>
      </c>
      <c r="I21" s="58">
        <f t="shared" si="6"/>
        <v>1493017.82</v>
      </c>
      <c r="J21" s="58">
        <f t="shared" si="6"/>
        <v>549050.19</v>
      </c>
      <c r="K21" s="30">
        <f t="shared" si="5"/>
        <v>10996819.64</v>
      </c>
      <c r="L21"/>
      <c r="M21"/>
      <c r="N21"/>
    </row>
    <row r="22" spans="1:14" ht="16.5" customHeight="1">
      <c r="A22" s="18" t="s">
        <v>25</v>
      </c>
      <c r="B22" s="30">
        <f aca="true" t="shared" si="7" ref="B22:J22">IF(B18&lt;&gt;0,ROUND((B18-1)*B21,2),0)</f>
        <v>210109.43</v>
      </c>
      <c r="C22" s="30">
        <f t="shared" si="7"/>
        <v>269646.36</v>
      </c>
      <c r="D22" s="30">
        <f t="shared" si="7"/>
        <v>220089.03</v>
      </c>
      <c r="E22" s="30">
        <f t="shared" si="7"/>
        <v>365255.92</v>
      </c>
      <c r="F22" s="30">
        <f t="shared" si="7"/>
        <v>47352.43</v>
      </c>
      <c r="G22" s="30">
        <f t="shared" si="7"/>
        <v>187319.53</v>
      </c>
      <c r="H22" s="30">
        <f t="shared" si="7"/>
        <v>187832.09</v>
      </c>
      <c r="I22" s="30">
        <f t="shared" si="7"/>
        <v>174139.35</v>
      </c>
      <c r="J22" s="30">
        <f t="shared" si="7"/>
        <v>51921.91</v>
      </c>
      <c r="K22" s="30">
        <f t="shared" si="5"/>
        <v>1713666.05</v>
      </c>
      <c r="L22"/>
      <c r="M22"/>
      <c r="N22"/>
    </row>
    <row r="23" spans="1:14" ht="16.5" customHeight="1">
      <c r="A23" s="18" t="s">
        <v>24</v>
      </c>
      <c r="B23" s="30">
        <v>59739.83</v>
      </c>
      <c r="C23" s="30">
        <v>52342.96</v>
      </c>
      <c r="D23" s="30">
        <v>62284.69</v>
      </c>
      <c r="E23" s="30">
        <v>43582.9</v>
      </c>
      <c r="F23" s="30">
        <v>38186.5</v>
      </c>
      <c r="G23" s="30">
        <v>42450.75</v>
      </c>
      <c r="H23" s="30">
        <v>42870.47</v>
      </c>
      <c r="I23" s="30">
        <v>70791.38</v>
      </c>
      <c r="J23" s="30">
        <v>19934.3</v>
      </c>
      <c r="K23" s="30">
        <f t="shared" si="5"/>
        <v>432183.77999999997</v>
      </c>
      <c r="L23"/>
      <c r="M23"/>
      <c r="N23"/>
    </row>
    <row r="24" spans="1:14" ht="16.5" customHeight="1">
      <c r="A24" s="18" t="s">
        <v>23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68</v>
      </c>
      <c r="B26" s="30">
        <v>1429.38</v>
      </c>
      <c r="C26" s="30">
        <v>1344.97</v>
      </c>
      <c r="D26" s="30">
        <v>1688.25</v>
      </c>
      <c r="E26" s="30">
        <v>1035.46</v>
      </c>
      <c r="F26" s="30">
        <v>1018.57</v>
      </c>
      <c r="G26" s="30">
        <v>1122.68</v>
      </c>
      <c r="H26" s="30">
        <v>1021.39</v>
      </c>
      <c r="I26" s="30">
        <v>1426.57</v>
      </c>
      <c r="J26" s="30">
        <v>498.03</v>
      </c>
      <c r="K26" s="30">
        <f t="shared" si="5"/>
        <v>10585.300000000001</v>
      </c>
      <c r="L26" s="59"/>
      <c r="M26" s="59"/>
      <c r="N26" s="59"/>
    </row>
    <row r="27" spans="1:14" ht="16.5" customHeight="1">
      <c r="A27" s="18" t="s">
        <v>74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75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79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38287.1</v>
      </c>
      <c r="J29" s="30">
        <v>0</v>
      </c>
      <c r="K29" s="30">
        <f t="shared" si="5"/>
        <v>38287.1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21</v>
      </c>
      <c r="B32" s="30">
        <f aca="true" t="shared" si="8" ref="B32:J32">+B33+B38+B50</f>
        <v>235223.03000000003</v>
      </c>
      <c r="C32" s="30">
        <f t="shared" si="8"/>
        <v>52428.84999999999</v>
      </c>
      <c r="D32" s="30">
        <f t="shared" si="8"/>
        <v>179001.46999999997</v>
      </c>
      <c r="E32" s="30">
        <f t="shared" si="8"/>
        <v>294405.65</v>
      </c>
      <c r="F32" s="30">
        <f t="shared" si="8"/>
        <v>129757.08</v>
      </c>
      <c r="G32" s="30">
        <f t="shared" si="8"/>
        <v>43918.23000000001</v>
      </c>
      <c r="H32" s="30">
        <f t="shared" si="8"/>
        <v>20099.58000000001</v>
      </c>
      <c r="I32" s="30">
        <f t="shared" si="8"/>
        <v>164671.97000000003</v>
      </c>
      <c r="J32" s="30">
        <f t="shared" si="8"/>
        <v>100754.9</v>
      </c>
      <c r="K32" s="30">
        <f aca="true" t="shared" si="9" ref="K32:K42">SUM(B32:J32)</f>
        <v>1220260.7599999998</v>
      </c>
      <c r="L32"/>
      <c r="M32"/>
      <c r="N32"/>
    </row>
    <row r="33" spans="1:14" ht="16.5" customHeight="1">
      <c r="A33" s="18" t="s">
        <v>20</v>
      </c>
      <c r="B33" s="30">
        <f aca="true" t="shared" si="10" ref="B33:J33">B34+B35+B36+B37</f>
        <v>-109817.34</v>
      </c>
      <c r="C33" s="30">
        <f t="shared" si="10"/>
        <v>-74228.05</v>
      </c>
      <c r="D33" s="30">
        <f t="shared" si="10"/>
        <v>-75339.55</v>
      </c>
      <c r="E33" s="30">
        <f t="shared" si="10"/>
        <v>-85229.85</v>
      </c>
      <c r="F33" s="30">
        <f t="shared" si="10"/>
        <v>-49315.2</v>
      </c>
      <c r="G33" s="30">
        <f t="shared" si="10"/>
        <v>-58394.39</v>
      </c>
      <c r="H33" s="30">
        <f t="shared" si="10"/>
        <v>-31738.19</v>
      </c>
      <c r="I33" s="30">
        <f t="shared" si="10"/>
        <v>-82755.03</v>
      </c>
      <c r="J33" s="30">
        <f t="shared" si="10"/>
        <v>-19202.47</v>
      </c>
      <c r="K33" s="30">
        <f t="shared" si="9"/>
        <v>-586020.0700000001</v>
      </c>
      <c r="L33"/>
      <c r="M33"/>
      <c r="N33"/>
    </row>
    <row r="34" spans="1:14" s="23" customFormat="1" ht="16.5" customHeight="1">
      <c r="A34" s="29" t="s">
        <v>53</v>
      </c>
      <c r="B34" s="30">
        <f aca="true" t="shared" si="11" ref="B34:J34">-ROUND((B9)*$E$3,2)</f>
        <v>-67914</v>
      </c>
      <c r="C34" s="30">
        <f t="shared" si="11"/>
        <v>-69528.8</v>
      </c>
      <c r="D34" s="30">
        <f t="shared" si="11"/>
        <v>-64442.4</v>
      </c>
      <c r="E34" s="30">
        <f t="shared" si="11"/>
        <v>-44035.2</v>
      </c>
      <c r="F34" s="30">
        <f t="shared" si="11"/>
        <v>-49315.2</v>
      </c>
      <c r="G34" s="30">
        <f t="shared" si="11"/>
        <v>-26818</v>
      </c>
      <c r="H34" s="30">
        <f t="shared" si="11"/>
        <v>-21920.8</v>
      </c>
      <c r="I34" s="30">
        <f t="shared" si="11"/>
        <v>-67434.4</v>
      </c>
      <c r="J34" s="30">
        <f t="shared" si="11"/>
        <v>-14476</v>
      </c>
      <c r="K34" s="30">
        <f t="shared" si="9"/>
        <v>-425884.79999999993</v>
      </c>
      <c r="L34" s="28"/>
      <c r="M34"/>
      <c r="N34"/>
    </row>
    <row r="35" spans="1:14" ht="16.5" customHeight="1">
      <c r="A35" s="25" t="s">
        <v>19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17</v>
      </c>
      <c r="B37" s="30">
        <v>-41903.34</v>
      </c>
      <c r="C37" s="30">
        <v>-4699.25</v>
      </c>
      <c r="D37" s="30">
        <v>-10897.15</v>
      </c>
      <c r="E37" s="30">
        <v>-41194.65</v>
      </c>
      <c r="F37" s="26">
        <v>0</v>
      </c>
      <c r="G37" s="30">
        <v>-31576.39</v>
      </c>
      <c r="H37" s="30">
        <v>-9817.39</v>
      </c>
      <c r="I37" s="30">
        <v>-15320.63</v>
      </c>
      <c r="J37" s="30">
        <v>-4726.47</v>
      </c>
      <c r="K37" s="30">
        <f t="shared" si="9"/>
        <v>-160135.27</v>
      </c>
      <c r="L37"/>
      <c r="M37"/>
      <c r="N37"/>
    </row>
    <row r="38" spans="1:14" s="23" customFormat="1" ht="16.5" customHeight="1">
      <c r="A38" s="18" t="s">
        <v>16</v>
      </c>
      <c r="B38" s="27">
        <f aca="true" t="shared" si="12" ref="B38:J38">SUM(B39:B48)</f>
        <v>-13454.27</v>
      </c>
      <c r="C38" s="27">
        <f t="shared" si="12"/>
        <v>0</v>
      </c>
      <c r="D38" s="27">
        <f t="shared" si="12"/>
        <v>-47274.04000000004</v>
      </c>
      <c r="E38" s="27">
        <f t="shared" si="12"/>
        <v>-3300</v>
      </c>
      <c r="F38" s="27">
        <f t="shared" si="12"/>
        <v>-9616.75</v>
      </c>
      <c r="G38" s="27">
        <f t="shared" si="12"/>
        <v>-30084.79</v>
      </c>
      <c r="H38" s="27">
        <f t="shared" si="12"/>
        <v>-17126.25999999999</v>
      </c>
      <c r="I38" s="27">
        <f t="shared" si="12"/>
        <v>-27500.64</v>
      </c>
      <c r="J38" s="27">
        <f t="shared" si="12"/>
        <v>-6998.260000000009</v>
      </c>
      <c r="K38" s="30">
        <f t="shared" si="9"/>
        <v>-155355.01000000004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14</v>
      </c>
      <c r="B40" s="27">
        <v>-3554.27</v>
      </c>
      <c r="C40" s="27">
        <v>0</v>
      </c>
      <c r="D40" s="27">
        <v>0</v>
      </c>
      <c r="E40" s="27">
        <v>0</v>
      </c>
      <c r="F40" s="27">
        <v>-9616.75</v>
      </c>
      <c r="G40" s="27">
        <v>-30084.79</v>
      </c>
      <c r="H40" s="27">
        <v>-1055.99</v>
      </c>
      <c r="I40" s="27">
        <v>-20900.64</v>
      </c>
      <c r="J40" s="27">
        <v>0</v>
      </c>
      <c r="K40" s="30">
        <f t="shared" si="9"/>
        <v>-65212.439999999995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30">
        <v>-9900</v>
      </c>
      <c r="C42" s="17">
        <v>0</v>
      </c>
      <c r="D42" s="30">
        <v>-23100</v>
      </c>
      <c r="E42" s="30">
        <v>-3300</v>
      </c>
      <c r="F42" s="17">
        <v>0</v>
      </c>
      <c r="G42" s="17">
        <v>0</v>
      </c>
      <c r="H42" s="30">
        <v>-3300</v>
      </c>
      <c r="I42" s="30">
        <v>-6600</v>
      </c>
      <c r="J42" s="17">
        <v>0</v>
      </c>
      <c r="K42" s="30">
        <f t="shared" si="9"/>
        <v>-46200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63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64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80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-12770.27</v>
      </c>
      <c r="I48" s="17">
        <v>0</v>
      </c>
      <c r="J48" s="17">
        <v>0</v>
      </c>
      <c r="K48" s="30">
        <f t="shared" si="13"/>
        <v>-12770.27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358494.64</v>
      </c>
      <c r="C50" s="17">
        <v>126656.9</v>
      </c>
      <c r="D50" s="17">
        <v>301615.06</v>
      </c>
      <c r="E50" s="17">
        <v>382935.5</v>
      </c>
      <c r="F50" s="17">
        <v>188689.03</v>
      </c>
      <c r="G50" s="17">
        <v>132397.41</v>
      </c>
      <c r="H50" s="17">
        <v>68964.03</v>
      </c>
      <c r="I50" s="17">
        <v>274927.64</v>
      </c>
      <c r="J50" s="17">
        <v>126955.63</v>
      </c>
      <c r="K50" s="30">
        <f t="shared" si="13"/>
        <v>1961635.8399999999</v>
      </c>
      <c r="L50"/>
      <c r="M50"/>
      <c r="N50"/>
    </row>
    <row r="51" spans="1:14" ht="16.5" customHeight="1">
      <c r="A51" s="18" t="s">
        <v>69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2020580.5399999998</v>
      </c>
      <c r="C55" s="27">
        <f t="shared" si="15"/>
        <v>1733321.3099999998</v>
      </c>
      <c r="D55" s="27">
        <f t="shared" si="15"/>
        <v>2288307.0999999996</v>
      </c>
      <c r="E55" s="27">
        <f t="shared" si="15"/>
        <v>1589707.2099999995</v>
      </c>
      <c r="F55" s="27">
        <f t="shared" si="15"/>
        <v>1402789.4600000002</v>
      </c>
      <c r="G55" s="27">
        <f t="shared" si="15"/>
        <v>1446726.1500000001</v>
      </c>
      <c r="H55" s="27">
        <f t="shared" si="15"/>
        <v>1297126.1300000001</v>
      </c>
      <c r="I55" s="27">
        <f t="shared" si="15"/>
        <v>1947330.4600000004</v>
      </c>
      <c r="J55" s="27">
        <f t="shared" si="15"/>
        <v>724449.43</v>
      </c>
      <c r="K55" s="20">
        <f>SUM(B55:J55)</f>
        <v>14450337.790000001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2020580.54</v>
      </c>
      <c r="C61" s="10">
        <f t="shared" si="17"/>
        <v>1733321.3118739566</v>
      </c>
      <c r="D61" s="10">
        <f t="shared" si="17"/>
        <v>2288307.10076103</v>
      </c>
      <c r="E61" s="10">
        <f t="shared" si="17"/>
        <v>1589707.2054224168</v>
      </c>
      <c r="F61" s="10">
        <f t="shared" si="17"/>
        <v>1402789.462064894</v>
      </c>
      <c r="G61" s="10">
        <f t="shared" si="17"/>
        <v>1446726.153976276</v>
      </c>
      <c r="H61" s="10">
        <f t="shared" si="17"/>
        <v>1297126.1275951522</v>
      </c>
      <c r="I61" s="10">
        <f>SUM(I62:I74)</f>
        <v>1947330.46</v>
      </c>
      <c r="J61" s="10">
        <f t="shared" si="17"/>
        <v>724449.4280874479</v>
      </c>
      <c r="K61" s="5">
        <f>SUM(K62:K74)</f>
        <v>14450337.789781176</v>
      </c>
      <c r="L61" s="9"/>
    </row>
    <row r="62" spans="1:12" ht="16.5" customHeight="1">
      <c r="A62" s="7" t="s">
        <v>54</v>
      </c>
      <c r="B62" s="8">
        <v>1828850.32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1828850.32</v>
      </c>
      <c r="L62"/>
    </row>
    <row r="63" spans="1:12" ht="16.5" customHeight="1">
      <c r="A63" s="7" t="s">
        <v>55</v>
      </c>
      <c r="B63" s="8">
        <v>191730.21999999997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191730.21999999997</v>
      </c>
      <c r="L63"/>
    </row>
    <row r="64" spans="1:12" ht="16.5" customHeight="1">
      <c r="A64" s="7" t="s">
        <v>4</v>
      </c>
      <c r="B64" s="6">
        <v>0</v>
      </c>
      <c r="C64" s="8">
        <v>1733321.3118739566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1733321.3118739566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2288307.10076103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2288307.10076103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1589707.2054224168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1589707.2054224168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1402789.462064894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1402789.462064894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1446726.153976276</v>
      </c>
      <c r="H68" s="6">
        <v>0</v>
      </c>
      <c r="I68" s="6">
        <v>0</v>
      </c>
      <c r="J68" s="6">
        <v>0</v>
      </c>
      <c r="K68" s="5">
        <f t="shared" si="18"/>
        <v>1446726.153976276</v>
      </c>
    </row>
    <row r="69" spans="1:11" ht="16.5" customHeight="1">
      <c r="A69" s="7" t="s">
        <v>47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1297126.1275951522</v>
      </c>
      <c r="I69" s="6">
        <v>0</v>
      </c>
      <c r="J69" s="6">
        <v>0</v>
      </c>
      <c r="K69" s="5">
        <f t="shared" si="18"/>
        <v>1297126.1275951522</v>
      </c>
    </row>
    <row r="70" spans="1:11" ht="16.5" customHeight="1">
      <c r="A70" s="7" t="s">
        <v>48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49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736126.23</v>
      </c>
      <c r="J71" s="6">
        <v>0</v>
      </c>
      <c r="K71" s="5">
        <f t="shared" si="18"/>
        <v>736126.23</v>
      </c>
    </row>
    <row r="72" spans="1:11" ht="16.5" customHeight="1">
      <c r="A72" s="7" t="s">
        <v>50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1211204.23</v>
      </c>
      <c r="J72" s="6">
        <v>0</v>
      </c>
      <c r="K72" s="5">
        <f t="shared" si="18"/>
        <v>1211204.23</v>
      </c>
    </row>
    <row r="73" spans="1:11" ht="16.5" customHeight="1">
      <c r="A73" s="7" t="s">
        <v>51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724449.4280874479</v>
      </c>
      <c r="K73" s="5">
        <f t="shared" si="18"/>
        <v>724449.4280874479</v>
      </c>
    </row>
    <row r="74" spans="1:11" ht="18" customHeight="1">
      <c r="A74" s="4" t="s">
        <v>62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72</v>
      </c>
      <c r="B75"/>
      <c r="C75"/>
      <c r="D75"/>
      <c r="E75"/>
      <c r="F75"/>
      <c r="G75"/>
      <c r="H75"/>
      <c r="I75"/>
      <c r="J75"/>
    </row>
    <row r="76" spans="1:14" ht="18" customHeight="1">
      <c r="A76" s="57" t="s">
        <v>82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2023-09-29T10:09:01Z</dcterms:modified>
  <cp:category/>
  <cp:version/>
  <cp:contentType/>
  <cp:contentStatus/>
</cp:coreProperties>
</file>