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'TOTAL'!$A$1:$L$76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<sst xmlns="http://schemas.openxmlformats.org/spreadsheetml/2006/main" count="92" uniqueCount="91">
  <si>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</si>
  <si>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</si>
  <si>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</si>
  <si>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</si>
  <si>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</si>
  <si>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</si>
  <si>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</si>
  <si>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</si>
  <si>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</si>
  <si>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</si>
  <si>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</si>
  <si>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</si>
  <si>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</si>
  <si>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</si>
  <si>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</si>
  <si>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</si>
  <si>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</si>
  <si>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</si>
  <si>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</si>
  <si>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</si>
  <si>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</si>
  <si>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</si>
  <si>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</si>
  <si>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</si>
  <si>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</si>
  <si>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</si>
  <si>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</si>
  <si>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</si>
  <si>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</si>
  <si>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</si>
  <si>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</si>
  <si>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</si>
  <si>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</si>
  <si>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</si>
  <si>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</si>
  <si>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</si>
  <si>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</si>
  <si>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</si>
  <si>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</si>
  <si>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</si>
  <si>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</si>
  <si>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</si>
  <si>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</si>
  <si>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</si>
  <si>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</si>
  <si>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</si>
  <si>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</si>
  <si>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</si>
  <si>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</si>
  <si>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</si>
  <si>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</si>
  <si>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</si>
  <si>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</si>
  <si>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</si>
  <si>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</si>
  <si>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</si>
  <si>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</si>
  <si>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</si>
  <si>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</si>
  <si>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</si>
  <si>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</si>
  <si>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</si>
  <si>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</si>
  <si>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</si>
  <si>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</si>
  <si>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</si>
  <si>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</si>
  <si>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</si>
  <si>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</si>
  <si>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</si>
  <si>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</si>
  <si>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</si>
  <si>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</si>
  <si>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</si>
  <si>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</si>
  <si>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</si>
  <si>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</si>
  <si>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</si>
  <si>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</si>
  <si>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</si>
  <si>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</si>
  <si>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</si>
  <si>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4.9. Remuneração Veículos Elétricos</t>
  </si>
  <si>
    <t>5.3. Revisão de Remuneração pelo Transporte Coletivo ¹</t>
  </si>
  <si>
    <t>¹ Tarifa combustível e fator de transição de 01 a 14/09.</t>
  </si>
  <si>
    <t>PERÍODO DE OPERAÇÃO DE 01/09/23 A 30/09/23 - VENCIMENTO DE 11/09/23 A 06/10/23</t>
  </si>
  <si>
    <t xml:space="preserve">  Revisões de passageiros transportados, ar condicionado e fator de transição, agosto/23. Total de 44.413 passageiros revisão.</t>
  </si>
  <si>
    <t xml:space="preserve">  Revisões da rede da madrugada, ARLA e equipamentos embarcados, agosto/23.</t>
  </si>
  <si>
    <t xml:space="preserve">  Equipamentos Embarcados de jul/22 a ago/23.</t>
  </si>
  <si>
    <t xml:space="preserve">  Energia para tração jun a set.</t>
  </si>
  <si>
    <t>3. Fator de Transição na Remuneração (Cálculo diário)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</si>
</sst>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" fontId="45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4" width="19.125" style="1" customWidth="1"/>
    <col min="5" max="5" width="17.375" style="1" customWidth="1"/>
    <col min="6" max="6" width="19.875" style="1" customWidth="1"/>
    <col min="7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55</v>
      </c>
      <c r="D5" s="6" t="s">
        <v>5</v>
      </c>
      <c r="E5" s="7" t="s">
        <v>56</v>
      </c>
      <c r="F5" s="7" t="s">
        <v>57</v>
      </c>
      <c r="G5" s="7" t="s">
        <v>58</v>
      </c>
      <c r="H5" s="7" t="s">
        <v>59</v>
      </c>
      <c r="I5" s="6" t="s">
        <v>6</v>
      </c>
      <c r="J5" s="6" t="s">
        <v>60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2102090</v>
      </c>
      <c r="C7" s="10">
        <f aca="true" t="shared" si="0" ref="C7:K7">C8+C11</f>
        <v>2615980</v>
      </c>
      <c r="D7" s="10">
        <f t="shared" si="0"/>
        <v>7910988</v>
      </c>
      <c r="E7" s="10">
        <f t="shared" si="0"/>
        <v>6279894</v>
      </c>
      <c r="F7" s="10">
        <f t="shared" si="0"/>
        <v>6668796</v>
      </c>
      <c r="G7" s="10">
        <f t="shared" si="0"/>
        <v>3646000</v>
      </c>
      <c r="H7" s="10">
        <f t="shared" si="0"/>
        <v>2072032</v>
      </c>
      <c r="I7" s="10">
        <f t="shared" si="0"/>
        <v>2935799</v>
      </c>
      <c r="J7" s="10">
        <f t="shared" si="0"/>
        <v>2802296</v>
      </c>
      <c r="K7" s="10">
        <f t="shared" si="0"/>
        <v>5409877</v>
      </c>
      <c r="L7" s="10">
        <f aca="true" t="shared" si="1" ref="L7:L13">SUM(B7:K7)</f>
        <v>42443752</v>
      </c>
      <c r="M7" s="11"/>
    </row>
    <row r="8" spans="1:13" ht="17.25" customHeight="1">
      <c r="A8" s="12" t="s">
        <v>79</v>
      </c>
      <c r="B8" s="13">
        <f>B9+B10</f>
        <v>119137</v>
      </c>
      <c r="C8" s="13">
        <f aca="true" t="shared" si="2" ref="C8:K8">C9+C10</f>
        <v>127810</v>
      </c>
      <c r="D8" s="13">
        <f t="shared" si="2"/>
        <v>404242</v>
      </c>
      <c r="E8" s="13">
        <f t="shared" si="2"/>
        <v>283971</v>
      </c>
      <c r="F8" s="13">
        <f t="shared" si="2"/>
        <v>278663</v>
      </c>
      <c r="G8" s="13">
        <f t="shared" si="2"/>
        <v>200822</v>
      </c>
      <c r="H8" s="13">
        <f t="shared" si="2"/>
        <v>102971</v>
      </c>
      <c r="I8" s="13">
        <f t="shared" si="2"/>
        <v>114153</v>
      </c>
      <c r="J8" s="13">
        <f t="shared" si="2"/>
        <v>142148</v>
      </c>
      <c r="K8" s="13">
        <f t="shared" si="2"/>
        <v>253080</v>
      </c>
      <c r="L8" s="13">
        <f t="shared" si="1"/>
        <v>2026997</v>
      </c>
      <c r="M8"/>
    </row>
    <row r="9" spans="1:13" ht="17.25" customHeight="1">
      <c r="A9" s="14" t="s">
        <v>18</v>
      </c>
      <c r="B9" s="15">
        <v>119086</v>
      </c>
      <c r="C9" s="15">
        <v>127810</v>
      </c>
      <c r="D9" s="15">
        <v>404242</v>
      </c>
      <c r="E9" s="15">
        <v>283971</v>
      </c>
      <c r="F9" s="15">
        <v>278663</v>
      </c>
      <c r="G9" s="15">
        <v>200822</v>
      </c>
      <c r="H9" s="15">
        <v>100577</v>
      </c>
      <c r="I9" s="15">
        <v>114153</v>
      </c>
      <c r="J9" s="15">
        <v>142148</v>
      </c>
      <c r="K9" s="15">
        <v>253080</v>
      </c>
      <c r="L9" s="13">
        <f t="shared" si="1"/>
        <v>2024552</v>
      </c>
      <c r="M9"/>
    </row>
    <row r="10" spans="1:13" ht="17.25" customHeight="1">
      <c r="A10" s="14" t="s">
        <v>19</v>
      </c>
      <c r="B10" s="15">
        <v>51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2394</v>
      </c>
      <c r="I10" s="15">
        <v>0</v>
      </c>
      <c r="J10" s="15">
        <v>0</v>
      </c>
      <c r="K10" s="15">
        <v>0</v>
      </c>
      <c r="L10" s="13">
        <f t="shared" si="1"/>
        <v>2445</v>
      </c>
      <c r="M10"/>
    </row>
    <row r="11" spans="1:13" ht="17.25" customHeight="1">
      <c r="A11" s="12" t="s">
        <v>68</v>
      </c>
      <c r="B11" s="15">
        <v>1982953</v>
      </c>
      <c r="C11" s="15">
        <v>2488170</v>
      </c>
      <c r="D11" s="15">
        <v>7506746</v>
      </c>
      <c r="E11" s="15">
        <v>5995923</v>
      </c>
      <c r="F11" s="15">
        <v>6390133</v>
      </c>
      <c r="G11" s="15">
        <v>3445178</v>
      </c>
      <c r="H11" s="15">
        <v>1969061</v>
      </c>
      <c r="I11" s="15">
        <v>2821646</v>
      </c>
      <c r="J11" s="15">
        <v>2660148</v>
      </c>
      <c r="K11" s="15">
        <v>5156797</v>
      </c>
      <c r="L11" s="13">
        <f t="shared" si="1"/>
        <v>40416755</v>
      </c>
      <c r="M11" s="58"/>
    </row>
    <row r="12" spans="1:13" ht="17.25" customHeight="1">
      <c r="A12" s="14" t="s">
        <v>80</v>
      </c>
      <c r="B12" s="15">
        <v>222816</v>
      </c>
      <c r="C12" s="15">
        <v>184247</v>
      </c>
      <c r="D12" s="15">
        <v>647529</v>
      </c>
      <c r="E12" s="15">
        <v>583172</v>
      </c>
      <c r="F12" s="15">
        <v>536831</v>
      </c>
      <c r="G12" s="15">
        <v>313660</v>
      </c>
      <c r="H12" s="15">
        <v>173265</v>
      </c>
      <c r="I12" s="15">
        <v>156973</v>
      </c>
      <c r="J12" s="15">
        <v>184711</v>
      </c>
      <c r="K12" s="15">
        <v>326754</v>
      </c>
      <c r="L12" s="13">
        <f t="shared" si="1"/>
        <v>3329958</v>
      </c>
      <c r="M12" s="58"/>
    </row>
    <row r="13" spans="1:13" ht="17.25" customHeight="1">
      <c r="A13" s="14" t="s">
        <v>69</v>
      </c>
      <c r="B13" s="15">
        <f>+B11-B12</f>
        <v>1760137</v>
      </c>
      <c r="C13" s="15">
        <f aca="true" t="shared" si="3" ref="C13:K13">+C11-C12</f>
        <v>2303923</v>
      </c>
      <c r="D13" s="15">
        <f t="shared" si="3"/>
        <v>6859217</v>
      </c>
      <c r="E13" s="15">
        <f t="shared" si="3"/>
        <v>5412751</v>
      </c>
      <c r="F13" s="15">
        <f t="shared" si="3"/>
        <v>5853302</v>
      </c>
      <c r="G13" s="15">
        <f t="shared" si="3"/>
        <v>3131518</v>
      </c>
      <c r="H13" s="15">
        <f t="shared" si="3"/>
        <v>1795796</v>
      </c>
      <c r="I13" s="15">
        <f t="shared" si="3"/>
        <v>2664673</v>
      </c>
      <c r="J13" s="15">
        <f t="shared" si="3"/>
        <v>2475437</v>
      </c>
      <c r="K13" s="15">
        <f t="shared" si="3"/>
        <v>4830043</v>
      </c>
      <c r="L13" s="13">
        <f t="shared" si="1"/>
        <v>37086797</v>
      </c>
      <c r="M13" s="52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8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90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SUM(B21:B29)</f>
        <v>20107938.42</v>
      </c>
      <c r="C20" s="25">
        <f aca="true" t="shared" si="4" ref="C20:K20">SUM(C21:C29)</f>
        <v>13582473.76</v>
      </c>
      <c r="D20" s="25">
        <f t="shared" si="4"/>
        <v>44664800.120000005</v>
      </c>
      <c r="E20" s="25">
        <f t="shared" si="4"/>
        <v>36453921.940000005</v>
      </c>
      <c r="F20" s="25">
        <f t="shared" si="4"/>
        <v>37965605.25</v>
      </c>
      <c r="G20" s="25">
        <f t="shared" si="4"/>
        <v>21709968.319999993</v>
      </c>
      <c r="H20" s="25">
        <f t="shared" si="4"/>
        <v>12528412.08</v>
      </c>
      <c r="I20" s="25">
        <f t="shared" si="4"/>
        <v>15822300.690000003</v>
      </c>
      <c r="J20" s="25">
        <f t="shared" si="4"/>
        <v>18159844.050000004</v>
      </c>
      <c r="K20" s="25">
        <f t="shared" si="4"/>
        <v>24483374.970000003</v>
      </c>
      <c r="L20" s="25">
        <f>SUM(B20:K20)</f>
        <v>245478639.60000002</v>
      </c>
      <c r="M20" s="59"/>
    </row>
    <row r="21" spans="1:13" ht="17.25" customHeight="1">
      <c r="A21" s="26" t="s">
        <v>21</v>
      </c>
      <c r="B21" s="54">
        <v>15389606.330000002</v>
      </c>
      <c r="C21" s="54">
        <v>10757398.36</v>
      </c>
      <c r="D21" s="54">
        <v>38719870.34</v>
      </c>
      <c r="E21" s="54">
        <v>31132552.020000003</v>
      </c>
      <c r="F21" s="54">
        <v>29212275.200000003</v>
      </c>
      <c r="G21" s="54">
        <v>17561344.839999996</v>
      </c>
      <c r="H21" s="54">
        <v>10993584.92</v>
      </c>
      <c r="I21" s="54">
        <v>12913881.080000002</v>
      </c>
      <c r="J21" s="54">
        <v>13276301.850000001</v>
      </c>
      <c r="K21" s="54">
        <v>20928362.560000002</v>
      </c>
      <c r="L21" s="33">
        <f aca="true" t="shared" si="5" ref="L21:L29">SUM(B21:K21)</f>
        <v>200885177.5</v>
      </c>
      <c r="M21" s="60"/>
    </row>
    <row r="22" spans="1:13" ht="17.25" customHeight="1">
      <c r="A22" s="27" t="s">
        <v>22</v>
      </c>
      <c r="B22" s="33">
        <v>4177532.7</v>
      </c>
      <c r="C22" s="33">
        <v>2359658.97</v>
      </c>
      <c r="D22" s="33">
        <v>4001291.959999999</v>
      </c>
      <c r="E22" s="33">
        <v>4109582.91</v>
      </c>
      <c r="F22" s="33">
        <v>7108785.809999998</v>
      </c>
      <c r="G22" s="33">
        <v>3268681.479999999</v>
      </c>
      <c r="H22" s="33">
        <v>969198.8800000001</v>
      </c>
      <c r="I22" s="33">
        <v>2446098.5500000007</v>
      </c>
      <c r="J22" s="33">
        <v>4197230.359999999</v>
      </c>
      <c r="K22" s="33">
        <v>2682178.03</v>
      </c>
      <c r="L22" s="33">
        <f t="shared" si="5"/>
        <v>35320239.65</v>
      </c>
      <c r="M22"/>
    </row>
    <row r="23" spans="1:13" ht="17.25" customHeight="1">
      <c r="A23" s="27" t="s">
        <v>23</v>
      </c>
      <c r="B23" s="33">
        <v>66535.37000000001</v>
      </c>
      <c r="C23" s="33">
        <v>386556.32</v>
      </c>
      <c r="D23" s="33">
        <v>1754362.7199999995</v>
      </c>
      <c r="E23" s="33">
        <v>1039051.1099999999</v>
      </c>
      <c r="F23" s="33">
        <v>1467057.7799999998</v>
      </c>
      <c r="G23" s="33">
        <v>842859.4</v>
      </c>
      <c r="H23" s="33">
        <v>488655.02999999997</v>
      </c>
      <c r="I23" s="33">
        <v>379275.74000000005</v>
      </c>
      <c r="J23" s="33">
        <v>544451.8899999999</v>
      </c>
      <c r="K23" s="33">
        <v>718520.87</v>
      </c>
      <c r="L23" s="33">
        <f t="shared" si="5"/>
        <v>7687326.2299999995</v>
      </c>
      <c r="M23"/>
    </row>
    <row r="24" spans="1:13" ht="17.25" customHeight="1">
      <c r="A24" s="27" t="s">
        <v>24</v>
      </c>
      <c r="B24" s="33">
        <v>54871.56000000003</v>
      </c>
      <c r="C24" s="29">
        <v>54871.56000000003</v>
      </c>
      <c r="D24" s="29">
        <v>109743.12000000005</v>
      </c>
      <c r="E24" s="29">
        <v>109743.12000000005</v>
      </c>
      <c r="F24" s="33">
        <v>109743.12000000005</v>
      </c>
      <c r="G24" s="29">
        <v>0</v>
      </c>
      <c r="H24" s="33">
        <v>54871.56000000003</v>
      </c>
      <c r="I24" s="29">
        <v>54871.56000000003</v>
      </c>
      <c r="J24" s="29">
        <v>109743.12000000005</v>
      </c>
      <c r="K24" s="29">
        <v>109743.12000000005</v>
      </c>
      <c r="L24" s="33">
        <f t="shared" si="5"/>
        <v>768201.8400000005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5"/>
        <v>0</v>
      </c>
      <c r="M25"/>
    </row>
    <row r="26" spans="1:13" ht="17.25" customHeight="1">
      <c r="A26" s="27" t="s">
        <v>71</v>
      </c>
      <c r="B26" s="33">
        <v>19009.66</v>
      </c>
      <c r="C26" s="33">
        <v>12917.949999999999</v>
      </c>
      <c r="D26" s="33">
        <v>42906.77999999999</v>
      </c>
      <c r="E26" s="33">
        <v>34983.28</v>
      </c>
      <c r="F26" s="33">
        <v>37270.84</v>
      </c>
      <c r="G26" s="33">
        <v>20391.2</v>
      </c>
      <c r="H26" s="33">
        <v>11876.79</v>
      </c>
      <c r="I26" s="33">
        <v>15284.260000000007</v>
      </c>
      <c r="J26" s="33">
        <v>16677.03</v>
      </c>
      <c r="K26" s="33">
        <v>23702.989999999998</v>
      </c>
      <c r="L26" s="33">
        <f t="shared" si="5"/>
        <v>235020.78</v>
      </c>
      <c r="M26" s="58"/>
    </row>
    <row r="27" spans="1:13" ht="17.25" customHeight="1">
      <c r="A27" s="27" t="s">
        <v>72</v>
      </c>
      <c r="B27" s="33">
        <v>10165.239999999996</v>
      </c>
      <c r="C27" s="33">
        <v>7700.100000000001</v>
      </c>
      <c r="D27" s="33">
        <v>24976.499999999985</v>
      </c>
      <c r="E27" s="33">
        <v>19100.700000000004</v>
      </c>
      <c r="F27" s="33">
        <v>20834.39999999999</v>
      </c>
      <c r="G27" s="33">
        <v>11625.900000000001</v>
      </c>
      <c r="H27" s="33">
        <v>6972.600000000001</v>
      </c>
      <c r="I27" s="33">
        <v>8789.699999999995</v>
      </c>
      <c r="J27" s="33">
        <v>10591.200000000006</v>
      </c>
      <c r="K27" s="33">
        <v>14284.199999999995</v>
      </c>
      <c r="L27" s="33">
        <f t="shared" si="5"/>
        <v>135040.53999999998</v>
      </c>
      <c r="M27" s="58"/>
    </row>
    <row r="28" spans="1:13" ht="17.25" customHeight="1">
      <c r="A28" s="27" t="s">
        <v>73</v>
      </c>
      <c r="B28" s="33">
        <v>4553.100000000001</v>
      </c>
      <c r="C28" s="33">
        <v>3370.499999999998</v>
      </c>
      <c r="D28" s="33">
        <v>11648.700000000008</v>
      </c>
      <c r="E28" s="33">
        <v>8908.799999999997</v>
      </c>
      <c r="F28" s="33">
        <v>9638.100000000008</v>
      </c>
      <c r="G28" s="33">
        <v>5065.500000000001</v>
      </c>
      <c r="H28" s="33">
        <v>3252.299999999999</v>
      </c>
      <c r="I28" s="33">
        <v>4099.799999999998</v>
      </c>
      <c r="J28" s="33">
        <v>4848.599999999998</v>
      </c>
      <c r="K28" s="33">
        <v>6583.199999999996</v>
      </c>
      <c r="L28" s="33">
        <f t="shared" si="5"/>
        <v>61968.6</v>
      </c>
      <c r="M28" s="58"/>
    </row>
    <row r="29" spans="1:13" ht="17.25" customHeight="1">
      <c r="A29" s="27" t="s">
        <v>82</v>
      </c>
      <c r="B29" s="33">
        <v>385664.46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5"/>
        <v>385664.46</v>
      </c>
      <c r="M29" s="58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26</v>
      </c>
      <c r="B32" s="33">
        <f aca="true" t="shared" si="6" ref="B32:K32">+B33+B38+B51</f>
        <v>-5757255.909999999</v>
      </c>
      <c r="C32" s="33">
        <f t="shared" si="6"/>
        <v>-303914.97</v>
      </c>
      <c r="D32" s="33">
        <f t="shared" si="6"/>
        <v>-905466.62</v>
      </c>
      <c r="E32" s="33">
        <f t="shared" si="6"/>
        <v>-1738145.300000002</v>
      </c>
      <c r="F32" s="33">
        <f t="shared" si="6"/>
        <v>-920141.6900000002</v>
      </c>
      <c r="G32" s="33">
        <f t="shared" si="6"/>
        <v>-499102.8300000001</v>
      </c>
      <c r="H32" s="33">
        <f t="shared" si="6"/>
        <v>-320968.77999999997</v>
      </c>
      <c r="I32" s="33">
        <f t="shared" si="6"/>
        <v>-934519.99</v>
      </c>
      <c r="J32" s="33">
        <f t="shared" si="6"/>
        <v>-272683.55</v>
      </c>
      <c r="K32" s="33">
        <f t="shared" si="6"/>
        <v>-635605.0499999998</v>
      </c>
      <c r="L32" s="33">
        <f aca="true" t="shared" si="7" ref="L32:L39">SUM(B32:K32)</f>
        <v>-12287804.690000001</v>
      </c>
      <c r="M32"/>
    </row>
    <row r="33" spans="1:13" ht="18.75" customHeight="1">
      <c r="A33" s="27" t="s">
        <v>27</v>
      </c>
      <c r="B33" s="33">
        <f>B34+B35+B36+B37</f>
        <v>-523978.4</v>
      </c>
      <c r="C33" s="33">
        <f aca="true" t="shared" si="8" ref="C33:K33">C34+C35+C36+C37</f>
        <v>-562364</v>
      </c>
      <c r="D33" s="33">
        <f t="shared" si="8"/>
        <v>-1778664.8</v>
      </c>
      <c r="E33" s="33">
        <f t="shared" si="8"/>
        <v>-1249472.4</v>
      </c>
      <c r="F33" s="33">
        <f t="shared" si="8"/>
        <v>-1226117.2</v>
      </c>
      <c r="G33" s="33">
        <f t="shared" si="8"/>
        <v>-883616.8</v>
      </c>
      <c r="H33" s="33">
        <f t="shared" si="8"/>
        <v>-442538.8</v>
      </c>
      <c r="I33" s="33">
        <f t="shared" si="8"/>
        <v>-711680.3</v>
      </c>
      <c r="J33" s="33">
        <f t="shared" si="8"/>
        <v>-625451.2</v>
      </c>
      <c r="K33" s="33">
        <f t="shared" si="8"/>
        <v>-1113552</v>
      </c>
      <c r="L33" s="33">
        <f t="shared" si="7"/>
        <v>-9117435.899999999</v>
      </c>
      <c r="M33"/>
    </row>
    <row r="34" spans="1:13" s="36" customFormat="1" ht="18.75" customHeight="1">
      <c r="A34" s="34" t="s">
        <v>50</v>
      </c>
      <c r="B34" s="33">
        <f aca="true" t="shared" si="9" ref="B34:K34">-ROUND((B9)*$E$3,2)</f>
        <v>-523978.4</v>
      </c>
      <c r="C34" s="33">
        <f t="shared" si="9"/>
        <v>-562364</v>
      </c>
      <c r="D34" s="33">
        <f t="shared" si="9"/>
        <v>-1778664.8</v>
      </c>
      <c r="E34" s="33">
        <f t="shared" si="9"/>
        <v>-1249472.4</v>
      </c>
      <c r="F34" s="33">
        <f t="shared" si="9"/>
        <v>-1226117.2</v>
      </c>
      <c r="G34" s="33">
        <f t="shared" si="9"/>
        <v>-883616.8</v>
      </c>
      <c r="H34" s="33">
        <f t="shared" si="9"/>
        <v>-442538.8</v>
      </c>
      <c r="I34" s="33">
        <f t="shared" si="9"/>
        <v>-502273.2</v>
      </c>
      <c r="J34" s="33">
        <f t="shared" si="9"/>
        <v>-625451.2</v>
      </c>
      <c r="K34" s="33">
        <f t="shared" si="9"/>
        <v>-1113552</v>
      </c>
      <c r="L34" s="33">
        <f t="shared" si="7"/>
        <v>-8908028.8</v>
      </c>
      <c r="M34" s="35"/>
    </row>
    <row r="35" spans="1:13" ht="18.75" customHeight="1">
      <c r="A35" s="37" t="s">
        <v>28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7"/>
        <v>0</v>
      </c>
      <c r="M35"/>
    </row>
    <row r="36" spans="1:13" ht="18.75" customHeight="1">
      <c r="A36" s="37" t="s">
        <v>29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30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-209407.1</v>
      </c>
      <c r="J37" s="17">
        <v>0</v>
      </c>
      <c r="K37" s="17">
        <v>0</v>
      </c>
      <c r="L37" s="33">
        <f t="shared" si="7"/>
        <v>-209407.1</v>
      </c>
      <c r="M37"/>
    </row>
    <row r="38" spans="1:13" s="36" customFormat="1" ht="18.75" customHeight="1">
      <c r="A38" s="27" t="s">
        <v>31</v>
      </c>
      <c r="B38" s="38">
        <f>SUM(B39:B50)</f>
        <v>-3282110.909999999</v>
      </c>
      <c r="C38" s="38">
        <f aca="true" t="shared" si="10" ref="C38:K38">SUM(C39:C50)</f>
        <v>-14945.38</v>
      </c>
      <c r="D38" s="38">
        <f t="shared" si="10"/>
        <v>-2178</v>
      </c>
      <c r="E38" s="38">
        <f t="shared" si="10"/>
        <v>-950157.9500000019</v>
      </c>
      <c r="F38" s="38">
        <f t="shared" si="10"/>
        <v>-23912.61</v>
      </c>
      <c r="G38" s="38">
        <f t="shared" si="10"/>
        <v>-16011.6</v>
      </c>
      <c r="H38" s="38">
        <f t="shared" si="10"/>
        <v>-7469.730000000001</v>
      </c>
      <c r="I38" s="38">
        <f t="shared" si="10"/>
        <v>-321030.62</v>
      </c>
      <c r="J38" s="38">
        <f t="shared" si="10"/>
        <v>-4736.7699999999995</v>
      </c>
      <c r="K38" s="38">
        <f t="shared" si="10"/>
        <v>-58079.149999999994</v>
      </c>
      <c r="L38" s="33">
        <f t="shared" si="7"/>
        <v>-4680632.720000002</v>
      </c>
      <c r="M38"/>
    </row>
    <row r="39" spans="1:13" ht="18.75" customHeight="1">
      <c r="A39" s="37" t="s">
        <v>32</v>
      </c>
      <c r="B39" s="38">
        <v>-2447421.2999999993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7"/>
        <v>-2447421.2999999993</v>
      </c>
      <c r="M39"/>
    </row>
    <row r="40" spans="1:13" ht="18.75" customHeight="1">
      <c r="A40" s="37" t="s">
        <v>33</v>
      </c>
      <c r="B40" s="33">
        <v>-783986.34</v>
      </c>
      <c r="C40" s="17">
        <v>0</v>
      </c>
      <c r="D40" s="17">
        <v>0</v>
      </c>
      <c r="E40" s="33">
        <v>-178811.73000000013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-962798.0700000001</v>
      </c>
      <c r="M40"/>
    </row>
    <row r="41" spans="1:13" ht="18.75" customHeight="1">
      <c r="A41" s="37" t="s">
        <v>34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aca="true" t="shared" si="11" ref="L41:L49">SUM(B41:K41)</f>
        <v>0</v>
      </c>
      <c r="M41"/>
    </row>
    <row r="42" spans="1:13" ht="18.75" customHeight="1">
      <c r="A42" s="37" t="s">
        <v>35</v>
      </c>
      <c r="B42" s="17">
        <v>-62.65000000000009</v>
      </c>
      <c r="C42" s="17">
        <v>-10892.98</v>
      </c>
      <c r="D42" s="17">
        <v>0</v>
      </c>
      <c r="E42" s="17">
        <v>0</v>
      </c>
      <c r="F42" s="17">
        <v>5015.21</v>
      </c>
      <c r="G42" s="17">
        <v>594</v>
      </c>
      <c r="H42" s="17">
        <v>-6677.730000000001</v>
      </c>
      <c r="I42" s="17">
        <v>0</v>
      </c>
      <c r="J42" s="17">
        <v>221.05</v>
      </c>
      <c r="K42" s="17">
        <v>-57405.95</v>
      </c>
      <c r="L42" s="33">
        <f t="shared" si="11"/>
        <v>-69209.05</v>
      </c>
      <c r="M42"/>
    </row>
    <row r="43" spans="1:13" ht="18.75" customHeight="1">
      <c r="A43" s="37" t="s">
        <v>36</v>
      </c>
      <c r="B43" s="17">
        <v>-1386</v>
      </c>
      <c r="C43" s="17">
        <v>-752.4</v>
      </c>
      <c r="D43" s="17">
        <v>-2178</v>
      </c>
      <c r="E43" s="17">
        <v>-2811.6</v>
      </c>
      <c r="F43" s="17">
        <v>-673.2</v>
      </c>
      <c r="G43" s="17">
        <v>-3405.6</v>
      </c>
      <c r="H43" s="17">
        <v>-792</v>
      </c>
      <c r="I43" s="17">
        <v>-396</v>
      </c>
      <c r="J43" s="17">
        <v>-3643.2</v>
      </c>
      <c r="K43" s="17">
        <v>-673.2</v>
      </c>
      <c r="L43" s="33">
        <f t="shared" si="11"/>
        <v>-16711.2</v>
      </c>
      <c r="M43"/>
    </row>
    <row r="44" spans="1:13" ht="18.75" customHeight="1">
      <c r="A44" s="37" t="s">
        <v>37</v>
      </c>
      <c r="B44" s="17">
        <v>0</v>
      </c>
      <c r="C44" s="17">
        <v>-3300</v>
      </c>
      <c r="D44" s="17">
        <v>0</v>
      </c>
      <c r="E44" s="17">
        <v>0</v>
      </c>
      <c r="F44" s="17">
        <v>-19800</v>
      </c>
      <c r="G44" s="17">
        <v>-13200</v>
      </c>
      <c r="H44" s="17">
        <v>0</v>
      </c>
      <c r="I44" s="17">
        <v>-3300</v>
      </c>
      <c r="J44" s="17">
        <v>0</v>
      </c>
      <c r="K44" s="17">
        <v>0</v>
      </c>
      <c r="L44" s="33">
        <f t="shared" si="11"/>
        <v>-39600</v>
      </c>
      <c r="M44"/>
    </row>
    <row r="45" spans="1:13" ht="18.75" customHeight="1">
      <c r="A45" s="37" t="s">
        <v>38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3">
        <f t="shared" si="11"/>
        <v>0</v>
      </c>
      <c r="M45"/>
    </row>
    <row r="46" spans="1:13" ht="18.75" customHeight="1">
      <c r="A46" s="37" t="s">
        <v>39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3">
        <f t="shared" si="11"/>
        <v>0</v>
      </c>
      <c r="M46"/>
    </row>
    <row r="47" spans="1:12" ht="18.75" customHeight="1">
      <c r="A47" s="37" t="s">
        <v>65</v>
      </c>
      <c r="B47" s="17">
        <v>0</v>
      </c>
      <c r="C47" s="17">
        <v>0</v>
      </c>
      <c r="D47" s="17">
        <v>0</v>
      </c>
      <c r="E47" s="17">
        <v>28089000</v>
      </c>
      <c r="F47" s="17">
        <v>0</v>
      </c>
      <c r="G47" s="17">
        <v>0</v>
      </c>
      <c r="H47" s="17">
        <v>0</v>
      </c>
      <c r="I47" s="17">
        <v>12604500</v>
      </c>
      <c r="J47" s="17">
        <v>0</v>
      </c>
      <c r="K47" s="17">
        <v>0</v>
      </c>
      <c r="L47" s="33">
        <f t="shared" si="11"/>
        <v>40693500</v>
      </c>
    </row>
    <row r="48" spans="1:12" ht="18.75" customHeight="1">
      <c r="A48" s="37" t="s">
        <v>66</v>
      </c>
      <c r="B48" s="17">
        <v>0</v>
      </c>
      <c r="C48" s="17">
        <v>0</v>
      </c>
      <c r="D48" s="17">
        <v>0</v>
      </c>
      <c r="E48" s="17">
        <v>-28845000</v>
      </c>
      <c r="F48" s="17">
        <v>0</v>
      </c>
      <c r="G48" s="17">
        <v>0</v>
      </c>
      <c r="H48" s="17">
        <v>0</v>
      </c>
      <c r="I48" s="17">
        <v>-12919500</v>
      </c>
      <c r="J48" s="17">
        <v>0</v>
      </c>
      <c r="K48" s="17">
        <v>0</v>
      </c>
      <c r="L48" s="33">
        <f t="shared" si="11"/>
        <v>-41764500</v>
      </c>
    </row>
    <row r="49" spans="1:12" ht="18.75" customHeight="1">
      <c r="A49" s="37" t="s">
        <v>67</v>
      </c>
      <c r="B49" s="17">
        <v>-49254.62</v>
      </c>
      <c r="C49" s="17">
        <v>0</v>
      </c>
      <c r="D49" s="17">
        <v>0</v>
      </c>
      <c r="E49" s="17">
        <v>-12534.62</v>
      </c>
      <c r="F49" s="17">
        <v>-8454.62</v>
      </c>
      <c r="G49" s="17">
        <v>0</v>
      </c>
      <c r="H49" s="17">
        <v>0</v>
      </c>
      <c r="I49" s="17">
        <v>-2334.62</v>
      </c>
      <c r="J49" s="17">
        <v>-1314.62</v>
      </c>
      <c r="K49" s="17">
        <v>0</v>
      </c>
      <c r="L49" s="33">
        <f t="shared" si="11"/>
        <v>-73893.09999999999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83</v>
      </c>
      <c r="B51" s="33">
        <v>-1951166.6</v>
      </c>
      <c r="C51" s="33">
        <v>273394.41000000003</v>
      </c>
      <c r="D51" s="33">
        <v>875376.18</v>
      </c>
      <c r="E51" s="33">
        <v>461485.05</v>
      </c>
      <c r="F51" s="33">
        <v>329888.11999999994</v>
      </c>
      <c r="G51" s="33">
        <v>400525.56999999995</v>
      </c>
      <c r="H51" s="33">
        <v>129039.75</v>
      </c>
      <c r="I51" s="33">
        <v>98190.93</v>
      </c>
      <c r="J51" s="33">
        <v>357504.42</v>
      </c>
      <c r="K51" s="33">
        <v>536026.1000000001</v>
      </c>
      <c r="L51" s="33">
        <f aca="true" t="shared" si="12" ref="L51:L56">SUM(B51:K51)</f>
        <v>1510263.93</v>
      </c>
      <c r="M51"/>
    </row>
    <row r="52" spans="1:13" ht="18.75" customHeight="1">
      <c r="A52" s="27" t="s">
        <v>74</v>
      </c>
      <c r="B52" s="17">
        <f>+B53+B54</f>
        <v>0</v>
      </c>
      <c r="C52" s="17">
        <f aca="true" t="shared" si="13" ref="C52:K52">+C53+C54</f>
        <v>0</v>
      </c>
      <c r="D52" s="17">
        <f t="shared" si="13"/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17">
        <f t="shared" si="13"/>
        <v>0</v>
      </c>
      <c r="J52" s="17">
        <f t="shared" si="13"/>
        <v>0</v>
      </c>
      <c r="K52" s="17">
        <f t="shared" si="13"/>
        <v>0</v>
      </c>
      <c r="L52" s="33">
        <f t="shared" si="12"/>
        <v>0</v>
      </c>
      <c r="M52" s="55"/>
    </row>
    <row r="53" spans="1:13" ht="18.75" customHeight="1">
      <c r="A53" s="37" t="s">
        <v>75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2"/>
        <v>0</v>
      </c>
      <c r="M53" s="55"/>
    </row>
    <row r="54" spans="1:13" ht="18.75" customHeight="1">
      <c r="A54" s="37" t="s">
        <v>76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2"/>
        <v>0</v>
      </c>
      <c r="M54" s="58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2"/>
        <v>0</v>
      </c>
      <c r="M55" s="40"/>
    </row>
    <row r="56" spans="1:13" ht="18.75" customHeight="1">
      <c r="A56" s="19" t="s">
        <v>40</v>
      </c>
      <c r="B56" s="41">
        <f aca="true" t="shared" si="14" ref="B56:K56">IF(B20+B32+B45+B57&lt;0,0,B20+B32+B57)</f>
        <v>14350682.510000002</v>
      </c>
      <c r="C56" s="41">
        <f t="shared" si="14"/>
        <v>13278558.79</v>
      </c>
      <c r="D56" s="41">
        <f t="shared" si="14"/>
        <v>43759333.50000001</v>
      </c>
      <c r="E56" s="41">
        <f t="shared" si="14"/>
        <v>34715776.64</v>
      </c>
      <c r="F56" s="41">
        <f t="shared" si="14"/>
        <v>37045463.56</v>
      </c>
      <c r="G56" s="41">
        <f t="shared" si="14"/>
        <v>21210865.489999995</v>
      </c>
      <c r="H56" s="41">
        <f t="shared" si="14"/>
        <v>12207443.3</v>
      </c>
      <c r="I56" s="41">
        <f t="shared" si="14"/>
        <v>14887780.700000003</v>
      </c>
      <c r="J56" s="41">
        <f t="shared" si="14"/>
        <v>17887160.500000004</v>
      </c>
      <c r="K56" s="41">
        <f t="shared" si="14"/>
        <v>23847769.92</v>
      </c>
      <c r="L56" s="42">
        <f t="shared" si="12"/>
        <v>233190834.91000003</v>
      </c>
      <c r="M56" s="53"/>
    </row>
    <row r="57" spans="1:13" ht="18.75" customHeight="1">
      <c r="A57" s="27" t="s">
        <v>41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42</v>
      </c>
      <c r="B58" s="33">
        <f aca="true" t="shared" si="15" ref="B58:K58">IF(B20+B32+B45+B57&gt;0,0,B20+B32+B57)</f>
        <v>0</v>
      </c>
      <c r="C58" s="33">
        <f t="shared" si="15"/>
        <v>0</v>
      </c>
      <c r="D58" s="33">
        <f t="shared" si="15"/>
        <v>0</v>
      </c>
      <c r="E58" s="33">
        <f t="shared" si="15"/>
        <v>0</v>
      </c>
      <c r="F58" s="33">
        <f t="shared" si="15"/>
        <v>0</v>
      </c>
      <c r="G58" s="33">
        <f t="shared" si="15"/>
        <v>0</v>
      </c>
      <c r="H58" s="33">
        <f t="shared" si="15"/>
        <v>0</v>
      </c>
      <c r="I58" s="33">
        <f t="shared" si="15"/>
        <v>0</v>
      </c>
      <c r="J58" s="33">
        <f t="shared" si="15"/>
        <v>0</v>
      </c>
      <c r="K58" s="33">
        <f t="shared" si="15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43</v>
      </c>
      <c r="B62" s="41">
        <f>SUM(B63:B76)</f>
        <v>14350682.49</v>
      </c>
      <c r="C62" s="41">
        <f aca="true" t="shared" si="16" ref="C62:J62">SUM(C63:C74)</f>
        <v>13278558.760000002</v>
      </c>
      <c r="D62" s="41">
        <f t="shared" si="16"/>
        <v>43759333.53214427</v>
      </c>
      <c r="E62" s="41">
        <f t="shared" si="16"/>
        <v>34715776.70253483</v>
      </c>
      <c r="F62" s="41">
        <f t="shared" si="16"/>
        <v>37045463.54275501</v>
      </c>
      <c r="G62" s="41">
        <f t="shared" si="16"/>
        <v>21210865.430499718</v>
      </c>
      <c r="H62" s="41">
        <f t="shared" si="16"/>
        <v>12207443.3251546</v>
      </c>
      <c r="I62" s="41">
        <f>SUM(I63:I79)</f>
        <v>14887780.692408767</v>
      </c>
      <c r="J62" s="41">
        <f t="shared" si="16"/>
        <v>17887160.458299167</v>
      </c>
      <c r="K62" s="41">
        <f>SUM(K63:K76)</f>
        <v>23847769.849999998</v>
      </c>
      <c r="L62" s="46">
        <f>SUM(B62:K62)</f>
        <v>233190834.78379637</v>
      </c>
      <c r="M62" s="40"/>
    </row>
    <row r="63" spans="1:13" ht="18.75" customHeight="1">
      <c r="A63" s="47" t="s">
        <v>44</v>
      </c>
      <c r="B63" s="48">
        <v>14350682.49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7" ref="L63:L74">SUM(B63:K63)</f>
        <v>14350682.49</v>
      </c>
      <c r="M63"/>
    </row>
    <row r="64" spans="1:13" ht="18.75" customHeight="1">
      <c r="A64" s="47" t="s">
        <v>53</v>
      </c>
      <c r="B64" s="17">
        <v>0</v>
      </c>
      <c r="C64" s="48">
        <v>11649734.000000002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7"/>
        <v>11649734.000000002</v>
      </c>
      <c r="M64"/>
    </row>
    <row r="65" spans="1:13" ht="18.75" customHeight="1">
      <c r="A65" s="47" t="s">
        <v>54</v>
      </c>
      <c r="B65" s="17">
        <v>0</v>
      </c>
      <c r="C65" s="48">
        <v>1628824.7599999995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7"/>
        <v>1628824.7599999995</v>
      </c>
      <c r="M65" s="56"/>
    </row>
    <row r="66" spans="1:12" ht="18.75" customHeight="1">
      <c r="A66" s="47" t="s">
        <v>45</v>
      </c>
      <c r="B66" s="17">
        <v>0</v>
      </c>
      <c r="C66" s="17">
        <v>0</v>
      </c>
      <c r="D66" s="48">
        <v>43759333.53214427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7"/>
        <v>43759333.53214427</v>
      </c>
    </row>
    <row r="67" spans="1:12" ht="18.75" customHeight="1">
      <c r="A67" s="47" t="s">
        <v>46</v>
      </c>
      <c r="B67" s="17">
        <v>0</v>
      </c>
      <c r="C67" s="17">
        <v>0</v>
      </c>
      <c r="D67" s="17">
        <v>0</v>
      </c>
      <c r="E67" s="48">
        <v>34715776.70253483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7"/>
        <v>34715776.70253483</v>
      </c>
    </row>
    <row r="68" spans="1:12" ht="18.75" customHeight="1">
      <c r="A68" s="47" t="s">
        <v>47</v>
      </c>
      <c r="B68" s="17">
        <v>0</v>
      </c>
      <c r="C68" s="17">
        <v>0</v>
      </c>
      <c r="D68" s="17">
        <v>0</v>
      </c>
      <c r="E68" s="17">
        <v>0</v>
      </c>
      <c r="F68" s="48">
        <v>37045463.54275501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7"/>
        <v>37045463.54275501</v>
      </c>
    </row>
    <row r="69" spans="1:12" ht="18.75" customHeight="1">
      <c r="A69" s="47" t="s">
        <v>48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21210865.430499718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7"/>
        <v>21210865.430499718</v>
      </c>
    </row>
    <row r="70" spans="1:12" ht="18.75" customHeight="1">
      <c r="A70" s="47" t="s">
        <v>49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12207443.3251546</v>
      </c>
      <c r="I70" s="17">
        <v>0</v>
      </c>
      <c r="J70" s="17">
        <v>0</v>
      </c>
      <c r="K70" s="17">
        <v>0</v>
      </c>
      <c r="L70" s="46">
        <f t="shared" si="17"/>
        <v>12207443.3251546</v>
      </c>
    </row>
    <row r="71" spans="1:12" ht="18.75" customHeight="1">
      <c r="A71" s="47" t="s">
        <v>77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14887780.692408767</v>
      </c>
      <c r="J71" s="17">
        <v>0</v>
      </c>
      <c r="K71" s="17">
        <v>0</v>
      </c>
      <c r="L71" s="46">
        <f t="shared" si="17"/>
        <v>14887780.692408767</v>
      </c>
    </row>
    <row r="72" spans="1:12" ht="18.75" customHeight="1">
      <c r="A72" s="47" t="s">
        <v>51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17887160.458299167</v>
      </c>
      <c r="K72" s="17">
        <v>0</v>
      </c>
      <c r="L72" s="46">
        <f t="shared" si="17"/>
        <v>17887160.458299167</v>
      </c>
    </row>
    <row r="73" spans="1:12" ht="18.75" customHeight="1">
      <c r="A73" s="47" t="s">
        <v>61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8">
        <v>13677141.34</v>
      </c>
      <c r="L73" s="46">
        <f t="shared" si="17"/>
        <v>13677141.34</v>
      </c>
    </row>
    <row r="74" spans="1:12" ht="18.75" customHeight="1">
      <c r="A74" s="47" t="s">
        <v>62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8">
        <v>10170628.509999998</v>
      </c>
      <c r="L74" s="46">
        <f t="shared" si="17"/>
        <v>10170628.509999998</v>
      </c>
    </row>
    <row r="75" spans="1:12" ht="18.75" customHeight="1">
      <c r="A75" s="47" t="s">
        <v>63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49" t="s">
        <v>64</v>
      </c>
      <c r="B76" s="51">
        <v>0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0">
        <f>SUM(B76:K76)</f>
        <v>0</v>
      </c>
    </row>
    <row r="77" spans="1:11" ht="18" customHeight="1">
      <c r="A77" s="57" t="s">
        <v>78</v>
      </c>
      <c r="H77"/>
      <c r="I77"/>
      <c r="J77"/>
      <c r="K77"/>
    </row>
    <row r="78" spans="1:11" ht="18" customHeight="1">
      <c r="A78" s="57" t="s">
        <v>84</v>
      </c>
      <c r="I78"/>
      <c r="J78"/>
      <c r="K78"/>
    </row>
    <row r="79" spans="1:11" ht="18" customHeight="1">
      <c r="A79" s="57" t="s">
        <v>86</v>
      </c>
      <c r="I79"/>
      <c r="K79"/>
    </row>
    <row r="80" spans="1:11" ht="15.75">
      <c r="A80" s="57" t="s">
        <v>87</v>
      </c>
      <c r="J80"/>
      <c r="K80"/>
    </row>
    <row r="81" spans="1:11" ht="15.75">
      <c r="A81" s="57" t="s">
        <v>88</v>
      </c>
      <c r="K81"/>
    </row>
    <row r="82" spans="1:11" ht="15.75">
      <c r="A82" s="57" t="s">
        <v>89</v>
      </c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2023-12-12T21:02:44Z</dcterms:modified>
  <cp:category/>
  <cp:version/>
  <cp:contentType/>
  <cp:contentStatus/>
</cp:coreProperties>
</file>