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soma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<sst xmlns="http://schemas.openxmlformats.org/spreadsheetml/2006/main" count="92" uniqueCount="89">
  <si>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</si>
  <si>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</si>
  <si>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</si>
  <si>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</si>
  <si>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</si>
  <si>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</si>
  <si>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</si>
  <si>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</si>
  <si>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</si>
  <si>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</si>
  <si>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</si>
  <si>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</si>
  <si>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</si>
  <si>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</si>
  <si>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</si>
  <si>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</si>
  <si>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</si>
  <si>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</si>
  <si>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</si>
  <si>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</si>
  <si>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</si>
  <si>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</si>
  <si>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</si>
  <si>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</si>
  <si>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</si>
  <si>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</si>
  <si>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</si>
  <si>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</si>
  <si>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</si>
  <si>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</si>
  <si>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</si>
  <si>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</si>
  <si>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</si>
  <si>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</si>
  <si>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</si>
  <si>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</si>
  <si>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</si>
  <si>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</si>
  <si>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</si>
  <si>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</si>
  <si>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</si>
  <si>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</si>
  <si>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</si>
  <si>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</si>
  <si>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</si>
  <si>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</si>
  <si>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</si>
  <si>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</si>
  <si>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</si>
  <si>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</si>
  <si>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</si>
  <si>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</si>
  <si>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</si>
  <si>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</si>
  <si>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</si>
  <si>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</si>
  <si>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</si>
  <si>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</si>
  <si>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</si>
  <si>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</si>
  <si>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</si>
  <si>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</si>
  <si>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</si>
  <si>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</si>
  <si>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</si>
  <si>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</si>
  <si>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</si>
  <si>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</si>
  <si>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</si>
  <si>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</si>
  <si>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</si>
  <si>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</si>
  <si>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</si>
  <si>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</si>
  <si>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</si>
  <si>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</si>
  <si>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</si>
  <si>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</si>
  <si>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</si>
  <si>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</si>
  <si>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5.0. Remuneração Veículos Elétricos</t>
  </si>
  <si>
    <t>5.2.9. Chip Claro</t>
  </si>
  <si>
    <t>PERÍODO DE OPERAÇÃO DE 01/10/23 A 31/10/23 - VENCIMENTO DE 06/10/23 A 08/11/23</t>
  </si>
  <si>
    <t xml:space="preserve"> ¹ Revisões de passageiros transportados, ar condicionado, fator de transição e remuneração veículos elétricos, mês de setembro/23. Total de 1.490.013 passageiros.</t>
  </si>
  <si>
    <t xml:space="preserve"> ¹ Revisões da rede da madrugada, do ARLA 32 e dos equipamentos embarcados, set/23.</t>
  </si>
  <si>
    <r>
      <rPr>
        <vertAlign val="superscript"/>
        <sz val="10"/>
        <color indexed="8"/>
        <rFont val="Calibri"/>
        <family val="2"/>
      </rPr>
      <t xml:space="preserve">  ²  </t>
    </r>
    <r>
      <rPr>
        <sz val="12"/>
        <color indexed="8"/>
        <rFont val="Calibri"/>
        <family val="2"/>
      </rPr>
      <t>Revisão de remuneração do serviço atende, frota e horas extras, agosto e setembro/23.</t>
    </r>
  </si>
  <si>
    <t>5.3. Revisão de Remuneração pelo Transporte Coletivo¹</t>
  </si>
  <si>
    <t>5.4. Revisão de Remuneração pelo Serviço Atende²</t>
  </si>
  <si>
    <t>3. Fator de Transição na Remuneração (Cálculo diário)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</si>
</sst>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866775</xdr:colOff>
      <xdr:row>78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4023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7.37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7" t="s">
        <v>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8" t="s">
        <v>1</v>
      </c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3</v>
      </c>
    </row>
    <row r="5" spans="1:15" ht="42" customHeight="1">
      <c r="A5" s="6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8"/>
    </row>
    <row r="6" spans="1:15" ht="20.25" customHeight="1">
      <c r="A6" s="6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8"/>
    </row>
    <row r="7" spans="1:26" ht="18.75" customHeight="1">
      <c r="A7" s="8" t="s">
        <v>27</v>
      </c>
      <c r="B7" s="9">
        <f aca="true" t="shared" si="0" ref="B7:O7">B8+B11</f>
        <v>10126381</v>
      </c>
      <c r="C7" s="9">
        <f t="shared" si="0"/>
        <v>6868029</v>
      </c>
      <c r="D7" s="9">
        <f t="shared" si="0"/>
        <v>6388135</v>
      </c>
      <c r="E7" s="9">
        <f t="shared" si="0"/>
        <v>1828842</v>
      </c>
      <c r="F7" s="9">
        <f t="shared" si="0"/>
        <v>5614227</v>
      </c>
      <c r="G7" s="9">
        <f t="shared" si="0"/>
        <v>9143265</v>
      </c>
      <c r="H7" s="9">
        <f t="shared" si="0"/>
        <v>1213938</v>
      </c>
      <c r="I7" s="9">
        <f t="shared" si="0"/>
        <v>7253343</v>
      </c>
      <c r="J7" s="9">
        <f t="shared" si="0"/>
        <v>5562818</v>
      </c>
      <c r="K7" s="9">
        <f t="shared" si="0"/>
        <v>8901154</v>
      </c>
      <c r="L7" s="9">
        <f t="shared" si="0"/>
        <v>6696946</v>
      </c>
      <c r="M7" s="9">
        <f t="shared" si="0"/>
        <v>3378495</v>
      </c>
      <c r="N7" s="9">
        <f t="shared" si="0"/>
        <v>2197830</v>
      </c>
      <c r="O7" s="9">
        <f t="shared" si="0"/>
        <v>75173403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79</v>
      </c>
      <c r="B8" s="11">
        <f>B9+B10</f>
        <v>271376</v>
      </c>
      <c r="C8" s="11">
        <f aca="true" t="shared" si="1" ref="C8:N8">C9+C10</f>
        <v>270400</v>
      </c>
      <c r="D8" s="11">
        <f t="shared" si="1"/>
        <v>160571</v>
      </c>
      <c r="E8" s="11">
        <f t="shared" si="1"/>
        <v>53875</v>
      </c>
      <c r="F8" s="11">
        <f t="shared" si="1"/>
        <v>155716</v>
      </c>
      <c r="G8" s="11">
        <f t="shared" si="1"/>
        <v>315279</v>
      </c>
      <c r="H8" s="11">
        <f t="shared" si="1"/>
        <v>46671</v>
      </c>
      <c r="I8" s="11">
        <f t="shared" si="1"/>
        <v>341895</v>
      </c>
      <c r="J8" s="11">
        <f t="shared" si="1"/>
        <v>205350</v>
      </c>
      <c r="K8" s="11">
        <f t="shared" si="1"/>
        <v>140513</v>
      </c>
      <c r="L8" s="11">
        <f t="shared" si="1"/>
        <v>99345</v>
      </c>
      <c r="M8" s="11">
        <f t="shared" si="1"/>
        <v>140076</v>
      </c>
      <c r="N8" s="11">
        <f t="shared" si="1"/>
        <v>91720</v>
      </c>
      <c r="O8" s="11">
        <f>O9+O10</f>
        <v>2292787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271376</v>
      </c>
      <c r="C9" s="11">
        <v>270400</v>
      </c>
      <c r="D9" s="11">
        <v>160571</v>
      </c>
      <c r="E9" s="11">
        <v>53875</v>
      </c>
      <c r="F9" s="11">
        <v>155716</v>
      </c>
      <c r="G9" s="11">
        <v>315279</v>
      </c>
      <c r="H9" s="11">
        <v>46671</v>
      </c>
      <c r="I9" s="11">
        <v>341895</v>
      </c>
      <c r="J9" s="11">
        <v>205350</v>
      </c>
      <c r="K9" s="11">
        <v>140506</v>
      </c>
      <c r="L9" s="11">
        <v>99273</v>
      </c>
      <c r="M9" s="11">
        <v>140076</v>
      </c>
      <c r="N9" s="11">
        <v>91274</v>
      </c>
      <c r="O9" s="11">
        <f>SUM(B9:N9)</f>
        <v>2292262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7</v>
      </c>
      <c r="L10" s="11">
        <v>72</v>
      </c>
      <c r="M10" s="11">
        <v>0</v>
      </c>
      <c r="N10" s="11">
        <v>446</v>
      </c>
      <c r="O10" s="11">
        <f>SUM(B10:N10)</f>
        <v>525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68</v>
      </c>
      <c r="B11" s="11">
        <v>9855005</v>
      </c>
      <c r="C11" s="11">
        <v>6597629</v>
      </c>
      <c r="D11" s="11">
        <v>6227564</v>
      </c>
      <c r="E11" s="11">
        <v>1774967</v>
      </c>
      <c r="F11" s="11">
        <v>5458511</v>
      </c>
      <c r="G11" s="11">
        <v>8827986</v>
      </c>
      <c r="H11" s="11">
        <v>1167267</v>
      </c>
      <c r="I11" s="11">
        <v>6911448</v>
      </c>
      <c r="J11" s="11">
        <v>5357468</v>
      </c>
      <c r="K11" s="11">
        <v>8760641</v>
      </c>
      <c r="L11" s="11">
        <v>6597601</v>
      </c>
      <c r="M11" s="11">
        <v>3238419</v>
      </c>
      <c r="N11" s="11">
        <v>2106110</v>
      </c>
      <c r="O11" s="11">
        <f>SUM(B11:N11)</f>
        <v>72880616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72</v>
      </c>
      <c r="B12" s="11">
        <v>719692</v>
      </c>
      <c r="C12" s="11">
        <v>613067</v>
      </c>
      <c r="D12" s="11">
        <v>484596</v>
      </c>
      <c r="E12" s="11">
        <v>192441</v>
      </c>
      <c r="F12" s="11">
        <v>505614</v>
      </c>
      <c r="G12" s="11">
        <v>880997</v>
      </c>
      <c r="H12" s="11">
        <v>126055</v>
      </c>
      <c r="I12" s="11">
        <v>675325</v>
      </c>
      <c r="J12" s="11">
        <v>472074</v>
      </c>
      <c r="K12" s="11">
        <v>600090</v>
      </c>
      <c r="L12" s="11">
        <v>451642</v>
      </c>
      <c r="M12" s="11">
        <v>169886</v>
      </c>
      <c r="N12" s="11">
        <v>93682</v>
      </c>
      <c r="O12" s="11">
        <f>SUM(B12:N12)</f>
        <v>5985161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73</v>
      </c>
      <c r="B13" s="14">
        <f>B11-B12</f>
        <v>9135313</v>
      </c>
      <c r="C13" s="14">
        <f aca="true" t="shared" si="2" ref="C13:N13">C11-C12</f>
        <v>5984562</v>
      </c>
      <c r="D13" s="14">
        <f t="shared" si="2"/>
        <v>5742968</v>
      </c>
      <c r="E13" s="14">
        <f t="shared" si="2"/>
        <v>1582526</v>
      </c>
      <c r="F13" s="14">
        <f t="shared" si="2"/>
        <v>4952897</v>
      </c>
      <c r="G13" s="14">
        <f t="shared" si="2"/>
        <v>7946989</v>
      </c>
      <c r="H13" s="14">
        <f t="shared" si="2"/>
        <v>1041212</v>
      </c>
      <c r="I13" s="14">
        <f t="shared" si="2"/>
        <v>6236123</v>
      </c>
      <c r="J13" s="14">
        <f t="shared" si="2"/>
        <v>4885394</v>
      </c>
      <c r="K13" s="14">
        <f t="shared" si="2"/>
        <v>8160551</v>
      </c>
      <c r="L13" s="14">
        <f t="shared" si="2"/>
        <v>6145959</v>
      </c>
      <c r="M13" s="14">
        <f t="shared" si="2"/>
        <v>3068533</v>
      </c>
      <c r="N13" s="14">
        <f t="shared" si="2"/>
        <v>2012428</v>
      </c>
      <c r="O13" s="11">
        <f>SUM(B13:N13)</f>
        <v>66895455</v>
      </c>
      <c r="P13" s="49"/>
    </row>
    <row r="14" spans="1:15" ht="15" customHeight="1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</row>
    <row r="15" spans="1:26" ht="18.75" customHeight="1">
      <c r="A15" s="13" t="s">
        <v>30</v>
      </c>
      <c r="B15" s="16">
        <v>2.952</v>
      </c>
      <c r="C15" s="16">
        <v>3.0496</v>
      </c>
      <c r="D15" s="16">
        <v>2.6745</v>
      </c>
      <c r="E15" s="16">
        <v>4.569</v>
      </c>
      <c r="F15" s="16">
        <v>3.0999</v>
      </c>
      <c r="G15" s="16">
        <v>2.5506</v>
      </c>
      <c r="H15" s="16">
        <v>3.4246</v>
      </c>
      <c r="I15" s="16">
        <v>3.0281</v>
      </c>
      <c r="J15" s="16">
        <v>3.0457</v>
      </c>
      <c r="K15" s="16">
        <v>2.8789</v>
      </c>
      <c r="L15" s="16">
        <v>3.278</v>
      </c>
      <c r="M15" s="16">
        <v>3.7825</v>
      </c>
      <c r="N15" s="16">
        <v>3.4167</v>
      </c>
      <c r="O15" s="17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3" t="s">
        <v>62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3" t="s">
        <v>88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1:23" ht="18.75" customHeight="1">
      <c r="A20" s="22" t="s">
        <v>63</v>
      </c>
      <c r="B20" s="23">
        <f>SUM(B21:B30)</f>
        <v>39915603.72</v>
      </c>
      <c r="C20" s="23">
        <f aca="true" t="shared" si="3" ref="C20:N20">SUM(C21:C30)</f>
        <v>29021079.43</v>
      </c>
      <c r="D20" s="23">
        <f t="shared" si="3"/>
        <v>25585134.399999995</v>
      </c>
      <c r="E20" s="23">
        <f t="shared" si="3"/>
        <v>7808166.169999999</v>
      </c>
      <c r="F20" s="23">
        <f t="shared" si="3"/>
        <v>27176532.819999997</v>
      </c>
      <c r="G20" s="23">
        <f t="shared" si="3"/>
        <v>38005953.39</v>
      </c>
      <c r="H20" s="23">
        <f t="shared" si="3"/>
        <v>7611926.869999999</v>
      </c>
      <c r="I20" s="23">
        <f t="shared" si="3"/>
        <v>29286710.580000006</v>
      </c>
      <c r="J20" s="23">
        <f t="shared" si="3"/>
        <v>25399534.75999999</v>
      </c>
      <c r="K20" s="23">
        <f t="shared" si="3"/>
        <v>34356355.910000004</v>
      </c>
      <c r="L20" s="23">
        <f t="shared" si="3"/>
        <v>31069727.88</v>
      </c>
      <c r="M20" s="23">
        <f t="shared" si="3"/>
        <v>17270169.37</v>
      </c>
      <c r="N20" s="23">
        <f t="shared" si="3"/>
        <v>8745349.8</v>
      </c>
      <c r="O20" s="23">
        <f>O21+O22+O23+O24+O25+O26+O27+O28+O29+O30</f>
        <v>321252245.09999996</v>
      </c>
      <c r="Q20" s="50"/>
      <c r="R20" s="50"/>
      <c r="S20" s="50"/>
      <c r="T20" s="50"/>
      <c r="U20" s="50"/>
      <c r="V20" s="50"/>
      <c r="W20" s="50"/>
    </row>
    <row r="21" spans="1:15" ht="18.75" customHeight="1">
      <c r="A21" s="24" t="s">
        <v>31</v>
      </c>
      <c r="B21" s="26">
        <v>29893076.73</v>
      </c>
      <c r="C21" s="26">
        <v>20944741.22</v>
      </c>
      <c r="D21" s="26">
        <v>17085067.09</v>
      </c>
      <c r="E21" s="26">
        <v>8355979.109999999</v>
      </c>
      <c r="F21" s="26">
        <v>17403542.289999995</v>
      </c>
      <c r="G21" s="26">
        <v>23320811.709999997</v>
      </c>
      <c r="H21" s="26">
        <v>4157252.0599999996</v>
      </c>
      <c r="I21" s="26">
        <v>21963847.920000006</v>
      </c>
      <c r="J21" s="26">
        <v>16942674.809999995</v>
      </c>
      <c r="K21" s="26">
        <v>25625532.250000004</v>
      </c>
      <c r="L21" s="26">
        <v>21952589.009999998</v>
      </c>
      <c r="M21" s="26">
        <v>12779157.39</v>
      </c>
      <c r="N21" s="26">
        <v>7509325.750000001</v>
      </c>
      <c r="O21" s="26">
        <f aca="true" t="shared" si="4" ref="O21:O30">SUM(B21:N21)</f>
        <v>227933597.33999997</v>
      </c>
    </row>
    <row r="22" spans="1:23" ht="18.75" customHeight="1">
      <c r="A22" s="24" t="s">
        <v>32</v>
      </c>
      <c r="B22" s="26">
        <v>6278377.12</v>
      </c>
      <c r="C22" s="26">
        <v>5997034.73</v>
      </c>
      <c r="D22" s="26">
        <v>6990333.22</v>
      </c>
      <c r="E22" s="26">
        <v>-1208876.81</v>
      </c>
      <c r="F22" s="26">
        <v>7756639.18</v>
      </c>
      <c r="G22" s="26">
        <v>11606311.179999998</v>
      </c>
      <c r="H22" s="26">
        <v>2471742.0999999996</v>
      </c>
      <c r="I22" s="26">
        <v>4670880.4399999995</v>
      </c>
      <c r="J22" s="26">
        <v>6548702.369999999</v>
      </c>
      <c r="K22" s="26">
        <v>4811768.93</v>
      </c>
      <c r="L22" s="26">
        <v>5446898.38</v>
      </c>
      <c r="M22" s="26">
        <v>2818041.67</v>
      </c>
      <c r="N22" s="26">
        <v>491531.2199999999</v>
      </c>
      <c r="O22" s="26">
        <f t="shared" si="4"/>
        <v>64679383.73</v>
      </c>
      <c r="W22" s="48"/>
    </row>
    <row r="23" spans="1:15" ht="18.75" customHeight="1">
      <c r="A23" s="24" t="s">
        <v>33</v>
      </c>
      <c r="B23" s="26">
        <v>1690202.4200000004</v>
      </c>
      <c r="C23" s="26">
        <v>1161193.46</v>
      </c>
      <c r="D23" s="26">
        <v>833977.9899999999</v>
      </c>
      <c r="E23" s="26">
        <v>312866.30000000005</v>
      </c>
      <c r="F23" s="26">
        <v>1052007.59</v>
      </c>
      <c r="G23" s="26">
        <v>1647711.3</v>
      </c>
      <c r="H23" s="26">
        <v>217686.40000000005</v>
      </c>
      <c r="I23" s="26">
        <v>1185127.67</v>
      </c>
      <c r="J23" s="26">
        <v>973936.7799999999</v>
      </c>
      <c r="K23" s="26">
        <v>1517359.7300000002</v>
      </c>
      <c r="L23" s="26">
        <v>1366627.7599999998</v>
      </c>
      <c r="M23" s="26">
        <v>682664.5900000002</v>
      </c>
      <c r="N23" s="26">
        <v>407648.5099999999</v>
      </c>
      <c r="O23" s="26">
        <f t="shared" si="4"/>
        <v>13049010.5</v>
      </c>
    </row>
    <row r="24" spans="1:15" ht="18.75" customHeight="1">
      <c r="A24" s="24" t="s">
        <v>34</v>
      </c>
      <c r="B24" s="26">
        <v>109743.12000000004</v>
      </c>
      <c r="C24" s="26">
        <v>109743.12000000004</v>
      </c>
      <c r="D24" s="26">
        <v>54871.56000000002</v>
      </c>
      <c r="E24" s="26">
        <v>54871.56000000002</v>
      </c>
      <c r="F24" s="26">
        <v>54871.56000000002</v>
      </c>
      <c r="G24" s="26">
        <v>54871.56000000002</v>
      </c>
      <c r="H24" s="26">
        <v>54871.56000000002</v>
      </c>
      <c r="I24" s="26">
        <v>109743.12000000004</v>
      </c>
      <c r="J24" s="26">
        <v>54871.56000000002</v>
      </c>
      <c r="K24" s="26">
        <v>54871.56000000002</v>
      </c>
      <c r="L24" s="26">
        <v>54871.56000000002</v>
      </c>
      <c r="M24" s="26">
        <v>54871.56000000002</v>
      </c>
      <c r="N24" s="26">
        <v>54871.56000000002</v>
      </c>
      <c r="O24" s="26">
        <f t="shared" si="4"/>
        <v>877944.9600000004</v>
      </c>
    </row>
    <row r="25" spans="1:15" ht="18.75" customHeight="1">
      <c r="A25" s="24" t="s">
        <v>35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f t="shared" si="4"/>
        <v>0</v>
      </c>
    </row>
    <row r="26" spans="1:26" ht="18.75" customHeight="1">
      <c r="A26" s="24" t="s">
        <v>64</v>
      </c>
      <c r="B26" s="26">
        <v>36564.15</v>
      </c>
      <c r="C26" s="26">
        <v>27039.18</v>
      </c>
      <c r="D26" s="26">
        <v>24419.64</v>
      </c>
      <c r="E26" s="26">
        <v>7267.620000000002</v>
      </c>
      <c r="F26" s="26">
        <v>24920.680000000004</v>
      </c>
      <c r="G26" s="26">
        <v>34628.090000000004</v>
      </c>
      <c r="H26" s="26">
        <v>6562.42</v>
      </c>
      <c r="I26" s="26">
        <v>25808.36999999999</v>
      </c>
      <c r="J26" s="26">
        <v>23333.189999999995</v>
      </c>
      <c r="K26" s="26">
        <v>32152.89</v>
      </c>
      <c r="L26" s="26">
        <v>29127.68</v>
      </c>
      <c r="M26" s="26">
        <v>15561.789999999999</v>
      </c>
      <c r="N26" s="26">
        <v>7877.579999999998</v>
      </c>
      <c r="O26" s="26">
        <f t="shared" si="4"/>
        <v>295263.28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4" t="s">
        <v>65</v>
      </c>
      <c r="B27" s="26">
        <v>30933.96999999999</v>
      </c>
      <c r="C27" s="26">
        <v>23031.45000000001</v>
      </c>
      <c r="D27" s="26">
        <v>20200.220000000005</v>
      </c>
      <c r="E27" s="26">
        <v>6170.24</v>
      </c>
      <c r="F27" s="26">
        <v>20327.320000000003</v>
      </c>
      <c r="G27" s="26">
        <v>27383.849999999988</v>
      </c>
      <c r="H27" s="26">
        <v>5070.979999999999</v>
      </c>
      <c r="I27" s="26">
        <v>21426.580000000005</v>
      </c>
      <c r="J27" s="26">
        <v>20399.270000000004</v>
      </c>
      <c r="K27" s="26">
        <v>26328.31999999998</v>
      </c>
      <c r="L27" s="26">
        <v>23369.400000000005</v>
      </c>
      <c r="M27" s="26">
        <v>13227.150000000005</v>
      </c>
      <c r="N27" s="26">
        <v>6930.669999999997</v>
      </c>
      <c r="O27" s="26">
        <f t="shared" si="4"/>
        <v>244799.41999999995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4" t="s">
        <v>66</v>
      </c>
      <c r="B28" s="26">
        <v>14427.709999999997</v>
      </c>
      <c r="C28" s="26">
        <v>10741.810000000005</v>
      </c>
      <c r="D28" s="26">
        <v>9421.52</v>
      </c>
      <c r="E28" s="26">
        <v>2877.729999999999</v>
      </c>
      <c r="F28" s="26">
        <v>9480.419999999996</v>
      </c>
      <c r="G28" s="26">
        <v>12772</v>
      </c>
      <c r="H28" s="26">
        <v>2365.3</v>
      </c>
      <c r="I28" s="26">
        <v>9933.95</v>
      </c>
      <c r="J28" s="26">
        <v>9559.470000000001</v>
      </c>
      <c r="K28" s="26">
        <v>12102.089999999997</v>
      </c>
      <c r="L28" s="26">
        <v>10899.600000000006</v>
      </c>
      <c r="M28" s="26">
        <v>6169.310000000004</v>
      </c>
      <c r="N28" s="26">
        <v>3232.37</v>
      </c>
      <c r="O28" s="26">
        <f t="shared" si="4"/>
        <v>113983.28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4" t="s">
        <v>67</v>
      </c>
      <c r="B29" s="26">
        <v>1862278.5</v>
      </c>
      <c r="C29" s="26">
        <v>747554.4600000001</v>
      </c>
      <c r="D29" s="26">
        <v>566843.1599999998</v>
      </c>
      <c r="E29" s="26">
        <v>277010.42000000016</v>
      </c>
      <c r="F29" s="26">
        <v>854743.78</v>
      </c>
      <c r="G29" s="26">
        <v>1301463.6999999993</v>
      </c>
      <c r="H29" s="26">
        <v>696376.0499999996</v>
      </c>
      <c r="I29" s="26">
        <v>1299942.5299999993</v>
      </c>
      <c r="J29" s="26">
        <v>826057.3100000002</v>
      </c>
      <c r="K29" s="26">
        <v>1275841.889999999</v>
      </c>
      <c r="L29" s="26">
        <v>1273440.3199999994</v>
      </c>
      <c r="M29" s="26">
        <v>900475.9099999997</v>
      </c>
      <c r="N29" s="26">
        <v>263932.14</v>
      </c>
      <c r="O29" s="26">
        <f t="shared" si="4"/>
        <v>12145960.169999998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4" t="s">
        <v>80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1000398.2499999997</v>
      </c>
      <c r="L30" s="26">
        <v>911904.17</v>
      </c>
      <c r="M30" s="26">
        <v>0</v>
      </c>
      <c r="N30" s="26">
        <v>0</v>
      </c>
      <c r="O30" s="26">
        <f t="shared" si="4"/>
        <v>1912302.4199999997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5"/>
      <c r="B31" s="15"/>
      <c r="C31" s="1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49"/>
    </row>
    <row r="32" spans="1:15" ht="18.75" customHeight="1">
      <c r="A32" s="13" t="s">
        <v>36</v>
      </c>
      <c r="B32" s="26">
        <f>+B33+B35+B48+B49+B50+B55-B56</f>
        <v>4320413.22</v>
      </c>
      <c r="C32" s="26">
        <f aca="true" t="shared" si="5" ref="C32:O32">+C33+C35+C48+C49+C50+C55-C56</f>
        <v>2680082.12</v>
      </c>
      <c r="D32" s="26">
        <f t="shared" si="5"/>
        <v>-700190.4</v>
      </c>
      <c r="E32" s="26">
        <f t="shared" si="5"/>
        <v>-249415.92999999996</v>
      </c>
      <c r="F32" s="26">
        <f t="shared" si="5"/>
        <v>-632770.83</v>
      </c>
      <c r="G32" s="26">
        <f t="shared" si="5"/>
        <v>-1184080.6900000002</v>
      </c>
      <c r="H32" s="26">
        <f t="shared" si="5"/>
        <v>-300063.45</v>
      </c>
      <c r="I32" s="26">
        <f t="shared" si="5"/>
        <v>-1345947.3599999999</v>
      </c>
      <c r="J32" s="26">
        <f t="shared" si="5"/>
        <v>-715556.2100000001</v>
      </c>
      <c r="K32" s="26">
        <f t="shared" si="5"/>
        <v>4364799.04</v>
      </c>
      <c r="L32" s="26">
        <f t="shared" si="5"/>
        <v>4044046.77</v>
      </c>
      <c r="M32" s="26">
        <f t="shared" si="5"/>
        <v>-458779.30000000005</v>
      </c>
      <c r="N32" s="26">
        <f t="shared" si="5"/>
        <v>-348151.47</v>
      </c>
      <c r="O32" s="26">
        <f t="shared" si="5"/>
        <v>9474385.510000002</v>
      </c>
    </row>
    <row r="33" spans="1:15" ht="18.75" customHeight="1">
      <c r="A33" s="24" t="s">
        <v>37</v>
      </c>
      <c r="B33" s="27">
        <f>+B34</f>
        <v>-1194054.4</v>
      </c>
      <c r="C33" s="27">
        <f>+C34</f>
        <v>-1189760</v>
      </c>
      <c r="D33" s="27">
        <f aca="true" t="shared" si="6" ref="D33:O33">+D34</f>
        <v>-706512.4</v>
      </c>
      <c r="E33" s="27">
        <f t="shared" si="6"/>
        <v>-237050</v>
      </c>
      <c r="F33" s="27">
        <f t="shared" si="6"/>
        <v>-685150.4</v>
      </c>
      <c r="G33" s="27">
        <f t="shared" si="6"/>
        <v>-1387227.6</v>
      </c>
      <c r="H33" s="27">
        <f t="shared" si="6"/>
        <v>-205352.4</v>
      </c>
      <c r="I33" s="27">
        <f t="shared" si="6"/>
        <v>-1504338</v>
      </c>
      <c r="J33" s="27">
        <f t="shared" si="6"/>
        <v>-903540</v>
      </c>
      <c r="K33" s="27">
        <f t="shared" si="6"/>
        <v>-618226.4</v>
      </c>
      <c r="L33" s="27">
        <f t="shared" si="6"/>
        <v>-436801.2</v>
      </c>
      <c r="M33" s="27">
        <f t="shared" si="6"/>
        <v>-616334.4</v>
      </c>
      <c r="N33" s="27">
        <f t="shared" si="6"/>
        <v>-401605.6</v>
      </c>
      <c r="O33" s="27">
        <f t="shared" si="6"/>
        <v>-10085952.799999999</v>
      </c>
    </row>
    <row r="34" spans="1:26" ht="18.75" customHeight="1">
      <c r="A34" s="25" t="s">
        <v>38</v>
      </c>
      <c r="B34" s="27">
        <f>ROUND((-B9)*$G$3,2)</f>
        <v>-1194054.4</v>
      </c>
      <c r="C34" s="27">
        <f aca="true" t="shared" si="7" ref="C34:N34">ROUND((-C9)*$G$3,2)</f>
        <v>-1189760</v>
      </c>
      <c r="D34" s="27">
        <f t="shared" si="7"/>
        <v>-706512.4</v>
      </c>
      <c r="E34" s="27">
        <f t="shared" si="7"/>
        <v>-237050</v>
      </c>
      <c r="F34" s="27">
        <f t="shared" si="7"/>
        <v>-685150.4</v>
      </c>
      <c r="G34" s="27">
        <f t="shared" si="7"/>
        <v>-1387227.6</v>
      </c>
      <c r="H34" s="27">
        <f t="shared" si="7"/>
        <v>-205352.4</v>
      </c>
      <c r="I34" s="27">
        <f t="shared" si="7"/>
        <v>-1504338</v>
      </c>
      <c r="J34" s="27">
        <f t="shared" si="7"/>
        <v>-903540</v>
      </c>
      <c r="K34" s="15">
        <f t="shared" si="7"/>
        <v>-618226.4</v>
      </c>
      <c r="L34" s="15">
        <f t="shared" si="7"/>
        <v>-436801.2</v>
      </c>
      <c r="M34" s="15">
        <f t="shared" si="7"/>
        <v>-616334.4</v>
      </c>
      <c r="N34" s="15">
        <f t="shared" si="7"/>
        <v>-401605.6</v>
      </c>
      <c r="O34" s="28">
        <f aca="true" t="shared" si="8" ref="O34:O56">SUM(B34:N34)</f>
        <v>-10085952.799999999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4" t="s">
        <v>39</v>
      </c>
      <c r="B35" s="27">
        <f>SUM(B36:B46)</f>
        <v>4988712</v>
      </c>
      <c r="C35" s="27">
        <f aca="true" t="shared" si="9" ref="C35:O35">SUM(C36:C46)</f>
        <v>3629700</v>
      </c>
      <c r="D35" s="27">
        <f t="shared" si="9"/>
        <v>-202037.04</v>
      </c>
      <c r="E35" s="27">
        <f t="shared" si="9"/>
        <v>-43682.92</v>
      </c>
      <c r="F35" s="27">
        <f t="shared" si="9"/>
        <v>-178435.59</v>
      </c>
      <c r="G35" s="27">
        <f t="shared" si="9"/>
        <v>-197231.43</v>
      </c>
      <c r="H35" s="27">
        <f t="shared" si="9"/>
        <v>-128185.42000000001</v>
      </c>
      <c r="I35" s="27">
        <f t="shared" si="9"/>
        <v>-180231.59</v>
      </c>
      <c r="J35" s="27">
        <f t="shared" si="9"/>
        <v>0</v>
      </c>
      <c r="K35" s="27">
        <f t="shared" si="9"/>
        <v>4418100</v>
      </c>
      <c r="L35" s="27">
        <f t="shared" si="9"/>
        <v>4026900</v>
      </c>
      <c r="M35" s="27">
        <f t="shared" si="9"/>
        <v>-16500</v>
      </c>
      <c r="N35" s="27">
        <f t="shared" si="9"/>
        <v>-38172.01999999998</v>
      </c>
      <c r="O35" s="27">
        <f t="shared" si="9"/>
        <v>16078935.99</v>
      </c>
    </row>
    <row r="36" spans="1:26" ht="18.75" customHeight="1">
      <c r="A36" s="25" t="s">
        <v>40</v>
      </c>
      <c r="B36" s="27">
        <v>-1188</v>
      </c>
      <c r="C36" s="29">
        <v>0</v>
      </c>
      <c r="D36" s="29">
        <v>0</v>
      </c>
      <c r="E36" s="27">
        <v>-396</v>
      </c>
      <c r="F36" s="27">
        <v>-396</v>
      </c>
      <c r="G36" s="27">
        <v>-2970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7">
        <v>-198</v>
      </c>
      <c r="O36" s="27">
        <f t="shared" si="8"/>
        <v>-5148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5" t="s">
        <v>41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7">
        <v>-3722.4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7">
        <f t="shared" si="8"/>
        <v>-3722.4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5" t="s">
        <v>42</v>
      </c>
      <c r="B38" s="27">
        <v>-122100</v>
      </c>
      <c r="C38" s="27">
        <v>-69300</v>
      </c>
      <c r="D38" s="27">
        <v>-49500</v>
      </c>
      <c r="E38" s="29">
        <v>0</v>
      </c>
      <c r="F38" s="27">
        <v>-36300</v>
      </c>
      <c r="G38" s="27">
        <v>-59400</v>
      </c>
      <c r="H38" s="27">
        <v>-79200</v>
      </c>
      <c r="I38" s="27">
        <v>-19800</v>
      </c>
      <c r="J38" s="29">
        <v>0</v>
      </c>
      <c r="K38" s="27">
        <v>-9900</v>
      </c>
      <c r="L38" s="27">
        <v>-23100</v>
      </c>
      <c r="M38" s="27">
        <v>-16500</v>
      </c>
      <c r="N38" s="29">
        <v>0</v>
      </c>
      <c r="O38" s="27">
        <f t="shared" si="8"/>
        <v>-485100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5" t="s">
        <v>43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5" t="s">
        <v>44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27">
        <v>11760000</v>
      </c>
      <c r="C41" s="27">
        <v>8584000</v>
      </c>
      <c r="D41" s="27">
        <v>220000</v>
      </c>
      <c r="E41" s="27">
        <v>94000</v>
      </c>
      <c r="F41" s="27">
        <v>236000</v>
      </c>
      <c r="G41" s="27">
        <v>284000</v>
      </c>
      <c r="H41" s="27">
        <v>65000</v>
      </c>
      <c r="I41" s="27">
        <v>190000</v>
      </c>
      <c r="J41" s="27">
        <v>217000</v>
      </c>
      <c r="K41" s="27">
        <v>5821000</v>
      </c>
      <c r="L41" s="27">
        <v>5307000</v>
      </c>
      <c r="M41" s="27">
        <v>124000</v>
      </c>
      <c r="N41" s="27">
        <v>50000</v>
      </c>
      <c r="O41" s="27">
        <f t="shared" si="8"/>
        <v>32952000</v>
      </c>
      <c r="P41"/>
      <c r="Q41" s="53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8.75" customHeight="1">
      <c r="A42" s="12" t="s">
        <v>78</v>
      </c>
      <c r="B42" s="27">
        <v>-6648000</v>
      </c>
      <c r="C42" s="27">
        <v>-4885000</v>
      </c>
      <c r="D42" s="27">
        <v>-220000</v>
      </c>
      <c r="E42" s="27">
        <v>-94000</v>
      </c>
      <c r="F42" s="27">
        <v>-236000</v>
      </c>
      <c r="G42" s="27">
        <v>-284000</v>
      </c>
      <c r="H42" s="27">
        <v>-65000</v>
      </c>
      <c r="I42" s="27">
        <v>-190000</v>
      </c>
      <c r="J42" s="27">
        <v>-217000</v>
      </c>
      <c r="K42" s="27">
        <v>-1393000</v>
      </c>
      <c r="L42" s="27">
        <v>-1257000</v>
      </c>
      <c r="M42" s="27">
        <v>-124000</v>
      </c>
      <c r="N42" s="27">
        <v>-50000</v>
      </c>
      <c r="O42" s="27">
        <f t="shared" si="8"/>
        <v>-15663000</v>
      </c>
      <c r="P42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8.75" customHeight="1">
      <c r="A43" s="12" t="s">
        <v>45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8"/>
        <v>0</v>
      </c>
      <c r="P43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8.75" customHeight="1">
      <c r="A44" s="12" t="s">
        <v>81</v>
      </c>
      <c r="B44" s="29">
        <v>0</v>
      </c>
      <c r="C44" s="29">
        <v>0</v>
      </c>
      <c r="D44" s="27">
        <v>-152537.04</v>
      </c>
      <c r="E44" s="27">
        <v>-43286.92</v>
      </c>
      <c r="F44" s="27">
        <v>-141739.59</v>
      </c>
      <c r="G44" s="27">
        <v>-134861.43</v>
      </c>
      <c r="H44" s="27">
        <v>-48985.42000000001</v>
      </c>
      <c r="I44" s="27">
        <v>-156709.19</v>
      </c>
      <c r="J44" s="29">
        <v>0</v>
      </c>
      <c r="K44" s="29">
        <v>0</v>
      </c>
      <c r="L44" s="29">
        <v>0</v>
      </c>
      <c r="M44" s="29">
        <v>0</v>
      </c>
      <c r="N44" s="27">
        <v>-46167.539999999986</v>
      </c>
      <c r="O44" s="27">
        <f>SUM(B44:N44)</f>
        <v>-724287.1300000001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8.75" customHeight="1">
      <c r="A45" s="12" t="s">
        <v>69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27">
        <v>13125.98</v>
      </c>
      <c r="O45" s="27">
        <f t="shared" si="8"/>
        <v>13125.98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8.75" customHeight="1">
      <c r="A46" s="12" t="s">
        <v>70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27">
        <v>-4932.46</v>
      </c>
      <c r="O46" s="27">
        <f t="shared" si="8"/>
        <v>-4932.46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8.75" customHeight="1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8.75" customHeight="1">
      <c r="A48" s="24" t="s">
        <v>86</v>
      </c>
      <c r="B48" s="27">
        <v>404052.6</v>
      </c>
      <c r="C48" s="27">
        <v>200974.94</v>
      </c>
      <c r="D48" s="27">
        <v>174707.79</v>
      </c>
      <c r="E48" s="27">
        <v>15143.520000000002</v>
      </c>
      <c r="F48" s="27">
        <v>186507.53</v>
      </c>
      <c r="G48" s="27">
        <v>284401.82999999996</v>
      </c>
      <c r="H48" s="27">
        <v>3567.1800000000003</v>
      </c>
      <c r="I48" s="27">
        <v>237736.65000000002</v>
      </c>
      <c r="J48" s="27">
        <v>143862.46</v>
      </c>
      <c r="K48" s="27">
        <v>452234.22</v>
      </c>
      <c r="L48" s="27">
        <v>387043.04000000004</v>
      </c>
      <c r="M48" s="27">
        <v>129631.44</v>
      </c>
      <c r="N48" s="27">
        <v>91289.54</v>
      </c>
      <c r="O48" s="27">
        <f t="shared" si="8"/>
        <v>2711152.7399999998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4" t="s">
        <v>87</v>
      </c>
      <c r="B49" s="27">
        <v>121703.01999999999</v>
      </c>
      <c r="C49" s="27">
        <v>39167.18</v>
      </c>
      <c r="D49" s="27">
        <v>33651.25</v>
      </c>
      <c r="E49" s="27">
        <v>16173.470000000001</v>
      </c>
      <c r="F49" s="27">
        <v>44307.630000000005</v>
      </c>
      <c r="G49" s="27">
        <v>115976.51</v>
      </c>
      <c r="H49" s="27">
        <v>29907.190000000002</v>
      </c>
      <c r="I49" s="27">
        <v>100885.58</v>
      </c>
      <c r="J49" s="27">
        <v>44121.33</v>
      </c>
      <c r="K49" s="27">
        <v>112691.22</v>
      </c>
      <c r="L49" s="27">
        <v>66904.93</v>
      </c>
      <c r="M49" s="27">
        <v>44423.66</v>
      </c>
      <c r="N49" s="27">
        <v>336.6100000000001</v>
      </c>
      <c r="O49" s="27">
        <f>SUM(B49:N49)</f>
        <v>770249.5800000001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4" t="s">
        <v>71</v>
      </c>
      <c r="B50" s="31">
        <f>B51+B52</f>
        <v>0</v>
      </c>
      <c r="C50" s="31">
        <f aca="true" t="shared" si="10" ref="C50:O50">C51+C52</f>
        <v>0</v>
      </c>
      <c r="D50" s="31">
        <f t="shared" si="10"/>
        <v>0</v>
      </c>
      <c r="E50" s="31">
        <f t="shared" si="10"/>
        <v>0</v>
      </c>
      <c r="F50" s="31">
        <f t="shared" si="10"/>
        <v>0</v>
      </c>
      <c r="G50" s="31">
        <f t="shared" si="10"/>
        <v>0</v>
      </c>
      <c r="H50" s="31">
        <f t="shared" si="10"/>
        <v>0</v>
      </c>
      <c r="I50" s="31">
        <f t="shared" si="10"/>
        <v>0</v>
      </c>
      <c r="J50" s="31">
        <f t="shared" si="10"/>
        <v>0</v>
      </c>
      <c r="K50" s="31">
        <f t="shared" si="10"/>
        <v>0</v>
      </c>
      <c r="L50" s="31">
        <f t="shared" si="10"/>
        <v>0</v>
      </c>
      <c r="M50" s="31">
        <f t="shared" si="10"/>
        <v>0</v>
      </c>
      <c r="N50" s="31">
        <f t="shared" si="10"/>
        <v>0</v>
      </c>
      <c r="O50" s="31">
        <f t="shared" si="10"/>
        <v>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8.75" customHeight="1">
      <c r="A51" s="25" t="s">
        <v>74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29">
        <f t="shared" si="8"/>
        <v>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8.75" customHeight="1">
      <c r="A52" s="25" t="s">
        <v>75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29">
        <f t="shared" si="8"/>
        <v>0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8.75" customHeight="1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54"/>
      <c r="Q53" s="54"/>
      <c r="R53" s="54"/>
      <c r="S53" s="54"/>
      <c r="T53" s="54"/>
      <c r="U53" s="56"/>
      <c r="V53" s="57"/>
      <c r="W53" s="54"/>
      <c r="X53" s="54"/>
      <c r="Y53" s="54"/>
      <c r="Z53" s="54"/>
    </row>
    <row r="54" spans="1:26" ht="18.75" customHeight="1">
      <c r="A54" s="13" t="s">
        <v>46</v>
      </c>
      <c r="B54" s="32">
        <f>+B20+B32</f>
        <v>44236016.94</v>
      </c>
      <c r="C54" s="32">
        <f aca="true" t="shared" si="11" ref="C54:N54">+C20+C32</f>
        <v>31701161.55</v>
      </c>
      <c r="D54" s="32">
        <f t="shared" si="11"/>
        <v>24884943.999999996</v>
      </c>
      <c r="E54" s="32">
        <f t="shared" si="11"/>
        <v>7558750.239999999</v>
      </c>
      <c r="F54" s="32">
        <f t="shared" si="11"/>
        <v>26543761.99</v>
      </c>
      <c r="G54" s="32">
        <f t="shared" si="11"/>
        <v>36821872.7</v>
      </c>
      <c r="H54" s="32">
        <f t="shared" si="11"/>
        <v>7311863.419999999</v>
      </c>
      <c r="I54" s="32">
        <f t="shared" si="11"/>
        <v>27940763.220000006</v>
      </c>
      <c r="J54" s="32">
        <f t="shared" si="11"/>
        <v>24683978.54999999</v>
      </c>
      <c r="K54" s="32">
        <f t="shared" si="11"/>
        <v>38721154.95</v>
      </c>
      <c r="L54" s="32">
        <f t="shared" si="11"/>
        <v>35113774.65</v>
      </c>
      <c r="M54" s="32">
        <f t="shared" si="11"/>
        <v>16811390.07</v>
      </c>
      <c r="N54" s="32">
        <f t="shared" si="11"/>
        <v>8397198.33</v>
      </c>
      <c r="O54" s="32">
        <f>SUM(B54:N54)</f>
        <v>330726630.60999995</v>
      </c>
      <c r="P54"/>
      <c r="Q54" s="39"/>
      <c r="R54"/>
      <c r="S54"/>
      <c r="T54"/>
      <c r="U54" s="39"/>
      <c r="V54"/>
      <c r="W54"/>
      <c r="X54"/>
      <c r="Y54"/>
      <c r="Z54"/>
    </row>
    <row r="55" spans="1:21" ht="18.75" customHeight="1">
      <c r="A55" s="33" t="s">
        <v>47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15">
        <f t="shared" si="8"/>
        <v>0</v>
      </c>
      <c r="P55"/>
      <c r="Q55"/>
      <c r="R55"/>
      <c r="S55"/>
      <c r="U55" s="38"/>
    </row>
    <row r="56" spans="1:19" ht="18.75" customHeight="1">
      <c r="A56" s="33" t="s">
        <v>48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15">
        <f t="shared" si="8"/>
        <v>0</v>
      </c>
      <c r="P56"/>
      <c r="Q56"/>
      <c r="R56"/>
      <c r="S56"/>
    </row>
    <row r="57" spans="1:19" ht="15.75">
      <c r="A57" s="34"/>
      <c r="B57" s="35"/>
      <c r="C57" s="35"/>
      <c r="D57" s="36"/>
      <c r="E57" s="36"/>
      <c r="F57" s="36"/>
      <c r="G57" s="36"/>
      <c r="H57" s="36"/>
      <c r="I57" s="35"/>
      <c r="J57" s="36"/>
      <c r="K57" s="36"/>
      <c r="L57" s="36"/>
      <c r="M57" s="36"/>
      <c r="N57" s="36"/>
      <c r="O57" s="37"/>
      <c r="P57" s="38"/>
      <c r="Q57"/>
      <c r="R57" s="39"/>
      <c r="S57"/>
    </row>
    <row r="58" spans="1:19" ht="12.75" customHeight="1">
      <c r="A58" s="58"/>
      <c r="B58" s="59"/>
      <c r="C58" s="59"/>
      <c r="D58" s="60"/>
      <c r="E58" s="60"/>
      <c r="F58" s="60"/>
      <c r="G58" s="60"/>
      <c r="H58" s="60"/>
      <c r="I58" s="59"/>
      <c r="J58" s="60"/>
      <c r="K58" s="60"/>
      <c r="L58" s="60"/>
      <c r="M58" s="60"/>
      <c r="N58" s="60"/>
      <c r="O58" s="61"/>
      <c r="P58" s="54"/>
      <c r="Q58" s="54"/>
      <c r="R58" s="56"/>
      <c r="S58" s="54"/>
    </row>
    <row r="59" spans="1:17" ht="1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54"/>
      <c r="Q59" s="54"/>
    </row>
    <row r="60" spans="1:17" ht="18.75" customHeight="1">
      <c r="A60" s="13" t="s">
        <v>49</v>
      </c>
      <c r="B60" s="40">
        <f aca="true" t="shared" si="12" ref="B60:O60">SUM(B61:B71)</f>
        <v>44236016.88000001</v>
      </c>
      <c r="C60" s="40">
        <f t="shared" si="12"/>
        <v>31701161.569999997</v>
      </c>
      <c r="D60" s="40">
        <f t="shared" si="12"/>
        <v>24884943.96</v>
      </c>
      <c r="E60" s="40">
        <f t="shared" si="12"/>
        <v>7558750.240000001</v>
      </c>
      <c r="F60" s="40">
        <f t="shared" si="12"/>
        <v>26543761.920000006</v>
      </c>
      <c r="G60" s="40">
        <f t="shared" si="12"/>
        <v>36821872.68</v>
      </c>
      <c r="H60" s="40">
        <f t="shared" si="12"/>
        <v>7311863.46</v>
      </c>
      <c r="I60" s="40">
        <f t="shared" si="12"/>
        <v>27940763.22</v>
      </c>
      <c r="J60" s="40">
        <f t="shared" si="12"/>
        <v>24683978.510000005</v>
      </c>
      <c r="K60" s="40">
        <f t="shared" si="12"/>
        <v>38721154.93</v>
      </c>
      <c r="L60" s="40">
        <f t="shared" si="12"/>
        <v>35113774.589999996</v>
      </c>
      <c r="M60" s="40">
        <f t="shared" si="12"/>
        <v>16811389.99</v>
      </c>
      <c r="N60" s="40">
        <f t="shared" si="12"/>
        <v>8397198.379999999</v>
      </c>
      <c r="O60" s="32">
        <f t="shared" si="12"/>
        <v>330726630.33000004</v>
      </c>
      <c r="Q60" s="39"/>
    </row>
    <row r="61" spans="1:18" ht="18.75" customHeight="1">
      <c r="A61" s="24" t="s">
        <v>50</v>
      </c>
      <c r="B61" s="27">
        <v>36208130.17000001</v>
      </c>
      <c r="C61" s="27">
        <v>22519572.88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32">
        <f>SUM(B61:N61)</f>
        <v>58727703.05000001</v>
      </c>
      <c r="P61"/>
      <c r="Q61"/>
      <c r="R61" s="39"/>
    </row>
    <row r="62" spans="1:16" ht="18.75" customHeight="1">
      <c r="A62" s="24" t="s">
        <v>51</v>
      </c>
      <c r="B62" s="27">
        <v>8027886.71</v>
      </c>
      <c r="C62" s="27">
        <v>9181588.689999998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32">
        <f aca="true" t="shared" si="13" ref="O62:O71">SUM(B62:N62)</f>
        <v>17209475.4</v>
      </c>
      <c r="P62"/>
    </row>
    <row r="63" spans="1:17" ht="18.75" customHeight="1">
      <c r="A63" s="24" t="s">
        <v>52</v>
      </c>
      <c r="B63" s="41">
        <v>0</v>
      </c>
      <c r="C63" s="41">
        <v>0</v>
      </c>
      <c r="D63" s="27">
        <v>24884943.96</v>
      </c>
      <c r="E63" s="41">
        <v>0</v>
      </c>
      <c r="F63" s="41">
        <v>0</v>
      </c>
      <c r="G63" s="41">
        <v>0</v>
      </c>
      <c r="H63" s="27">
        <v>7311863.46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27">
        <f t="shared" si="13"/>
        <v>32196807.42</v>
      </c>
      <c r="P63" s="49"/>
      <c r="Q63"/>
    </row>
    <row r="64" spans="1:18" ht="18.75" customHeight="1">
      <c r="A64" s="24" t="s">
        <v>53</v>
      </c>
      <c r="B64" s="41">
        <v>0</v>
      </c>
      <c r="C64" s="41">
        <v>0</v>
      </c>
      <c r="D64" s="41">
        <v>0</v>
      </c>
      <c r="E64" s="27">
        <v>7558750.240000001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32">
        <f t="shared" si="13"/>
        <v>7558750.240000001</v>
      </c>
      <c r="R64"/>
    </row>
    <row r="65" spans="1:19" ht="18.75" customHeight="1">
      <c r="A65" s="24" t="s">
        <v>54</v>
      </c>
      <c r="B65" s="41">
        <v>0</v>
      </c>
      <c r="C65" s="41">
        <v>0</v>
      </c>
      <c r="D65" s="41">
        <v>0</v>
      </c>
      <c r="E65" s="41">
        <v>0</v>
      </c>
      <c r="F65" s="27">
        <v>26543761.920000006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27">
        <f t="shared" si="13"/>
        <v>26543761.920000006</v>
      </c>
      <c r="S65"/>
    </row>
    <row r="66" spans="1:20" ht="18.75" customHeight="1">
      <c r="A66" s="24" t="s">
        <v>55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27">
        <v>36821872.68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32">
        <f t="shared" si="13"/>
        <v>36821872.68</v>
      </c>
      <c r="T66"/>
    </row>
    <row r="67" spans="1:21" ht="18.75" customHeight="1">
      <c r="A67" s="24" t="s">
        <v>56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27">
        <v>27940763.22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32">
        <f t="shared" si="13"/>
        <v>27940763.22</v>
      </c>
      <c r="U67"/>
    </row>
    <row r="68" spans="1:22" ht="18.75" customHeight="1">
      <c r="A68" s="24" t="s">
        <v>57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27">
        <v>24683978.510000005</v>
      </c>
      <c r="K68" s="41">
        <v>0</v>
      </c>
      <c r="L68" s="41">
        <v>0</v>
      </c>
      <c r="M68" s="41">
        <v>0</v>
      </c>
      <c r="N68" s="41">
        <v>0</v>
      </c>
      <c r="O68" s="32">
        <f t="shared" si="13"/>
        <v>24683978.510000005</v>
      </c>
      <c r="V68"/>
    </row>
    <row r="69" spans="1:23" ht="18.75" customHeight="1">
      <c r="A69" s="24" t="s">
        <v>58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27">
        <v>38721154.93</v>
      </c>
      <c r="L69" s="27">
        <v>35113774.589999996</v>
      </c>
      <c r="M69" s="41">
        <v>0</v>
      </c>
      <c r="N69" s="41">
        <v>0</v>
      </c>
      <c r="O69" s="32">
        <f t="shared" si="13"/>
        <v>73834929.52</v>
      </c>
      <c r="P69"/>
      <c r="W69"/>
    </row>
    <row r="70" spans="1:25" ht="18.75" customHeight="1">
      <c r="A70" s="24" t="s">
        <v>59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27">
        <v>16811389.99</v>
      </c>
      <c r="N70" s="41">
        <v>0</v>
      </c>
      <c r="O70" s="32">
        <f t="shared" si="13"/>
        <v>16811389.99</v>
      </c>
      <c r="R70"/>
      <c r="Y70"/>
    </row>
    <row r="71" spans="1:26" ht="18.75" customHeight="1">
      <c r="A71" s="34" t="s">
        <v>60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3">
        <v>8397198.379999999</v>
      </c>
      <c r="O71" s="44">
        <f t="shared" si="13"/>
        <v>8397198.379999999</v>
      </c>
      <c r="P71"/>
      <c r="S71"/>
      <c r="Z71"/>
    </row>
    <row r="72" spans="1:12" ht="21" customHeight="1">
      <c r="A72" s="45" t="s">
        <v>76</v>
      </c>
      <c r="B72" s="46"/>
      <c r="C72" s="46"/>
      <c r="D72"/>
      <c r="E72"/>
      <c r="F72"/>
      <c r="G72"/>
      <c r="H72" s="47"/>
      <c r="I72" s="47"/>
      <c r="J72"/>
      <c r="K72"/>
      <c r="L72"/>
    </row>
    <row r="73" spans="1:14" ht="15.75">
      <c r="A73" s="45" t="s">
        <v>83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14" ht="15.75">
      <c r="A74" s="45" t="s">
        <v>84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1:14" ht="15.75">
      <c r="A75" s="65" t="s">
        <v>85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5.75">
      <c r="A76" s="45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5.75">
      <c r="A77" s="45"/>
      <c r="N77" s="50"/>
    </row>
    <row r="78" ht="14.25">
      <c r="N78" s="50"/>
    </row>
    <row r="79" ht="14.25">
      <c r="N79" s="50"/>
    </row>
    <row r="80" ht="13.5">
      <c r="N80" s="50"/>
    </row>
    <row r="81" ht="13.5">
      <c r="N81" s="50"/>
    </row>
    <row r="82" ht="13.5">
      <c r="N82" s="50"/>
    </row>
    <row r="83" ht="13.5">
      <c r="N83" s="50"/>
    </row>
    <row r="84" ht="13.5">
      <c r="N84" s="50"/>
    </row>
    <row r="85" ht="13.5">
      <c r="N85" s="50"/>
    </row>
    <row r="86" ht="13.5">
      <c r="N86" s="50"/>
    </row>
    <row r="87" ht="13.5">
      <c r="N87" s="50"/>
    </row>
    <row r="88" ht="13.5">
      <c r="N88" s="50"/>
    </row>
    <row r="89" ht="13.5">
      <c r="N89" s="50"/>
    </row>
    <row r="90" ht="13.5">
      <c r="N90" s="50"/>
    </row>
    <row r="91" ht="13.5">
      <c r="N91" s="50"/>
    </row>
    <row r="92" ht="13.5">
      <c r="N92" s="50"/>
    </row>
    <row r="93" ht="13.5">
      <c r="N93" s="50"/>
    </row>
    <row r="94" ht="13.5">
      <c r="N94" s="50"/>
    </row>
    <row r="95" ht="13.5">
      <c r="N95" s="50"/>
    </row>
    <row r="96" ht="13.5">
      <c r="N96" s="50"/>
    </row>
    <row r="97" spans="3:14" ht="13.5">
      <c r="C97" s="49"/>
      <c r="D97" s="49"/>
      <c r="E97" s="49"/>
      <c r="N97" s="50"/>
    </row>
    <row r="98" spans="3:14" ht="13.5">
      <c r="C98" s="49"/>
      <c r="E98" s="49"/>
      <c r="N98" s="50"/>
    </row>
    <row r="99" ht="13.5">
      <c r="N99" s="50"/>
    </row>
    <row r="100" ht="13.5">
      <c r="N100" s="50"/>
    </row>
    <row r="101" ht="13.5">
      <c r="N101" s="50"/>
    </row>
    <row r="102" ht="13.5">
      <c r="N102" s="50"/>
    </row>
    <row r="103" ht="13.5">
      <c r="N103" s="50"/>
    </row>
    <row r="104" ht="13.5">
      <c r="N104" s="50"/>
    </row>
    <row r="105" ht="13.5">
      <c r="N105" s="50"/>
    </row>
    <row r="106" ht="13.5">
      <c r="N106" s="50"/>
    </row>
    <row r="107" ht="13.5">
      <c r="N107" s="50"/>
    </row>
    <row r="108" ht="13.5">
      <c r="N108" s="50"/>
    </row>
    <row r="109" ht="13.5">
      <c r="N109" s="50"/>
    </row>
    <row r="110" ht="13.5">
      <c r="N110" s="50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2024-03-06T14:56:14Z</dcterms:modified>
  <cp:category/>
  <cp:version/>
  <cp:contentType/>
  <cp:contentStatus/>
</cp:coreProperties>
</file>