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<sst xmlns="http://schemas.openxmlformats.org/spreadsheetml/2006/main" count="89" uniqueCount="86">
  <si>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</si>
  <si>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</si>
  <si>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</si>
  <si>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</si>
  <si>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</si>
  <si>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</si>
  <si>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</si>
  <si>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</si>
  <si>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</si>
  <si>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</si>
  <si>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</si>
  <si>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</si>
  <si>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</si>
  <si>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</si>
  <si>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</si>
  <si>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</si>
  <si>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</si>
  <si>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</si>
  <si>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</si>
  <si>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</si>
  <si>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</si>
  <si>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</si>
  <si>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</si>
  <si>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</si>
  <si>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</si>
  <si>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</si>
  <si>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</si>
  <si>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</si>
  <si>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</si>
  <si>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</si>
  <si>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</si>
  <si>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</si>
  <si>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</si>
  <si>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</si>
  <si>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</si>
  <si>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</si>
  <si>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</si>
  <si>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</si>
  <si>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</si>
  <si>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</si>
  <si>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</si>
  <si>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</si>
  <si>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</si>
  <si>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</si>
  <si>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</si>
  <si>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</si>
  <si>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</si>
  <si>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</si>
  <si>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</si>
  <si>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</si>
  <si>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</si>
  <si>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</si>
  <si>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</si>
  <si>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</si>
  <si>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</si>
  <si>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</si>
  <si>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</si>
  <si>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</si>
  <si>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</si>
  <si>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</si>
  <si>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</si>
  <si>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</si>
  <si>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</si>
  <si>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</si>
  <si>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</si>
  <si>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</si>
  <si>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</si>
  <si>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</si>
  <si>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</si>
  <si>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</si>
  <si>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</si>
  <si>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</si>
  <si>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</si>
  <si>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</si>
  <si>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</si>
  <si>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</si>
  <si>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</si>
  <si>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</si>
  <si>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</si>
  <si>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</si>
  <si>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</si>
  <si>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</si>
  <si>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</si>
  <si>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</si>
  <si>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30/10/23 - VENCIMENTO 07/11/23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</si>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</sst>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638175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398138</v>
      </c>
      <c r="C7" s="9">
        <f t="shared" si="0"/>
        <v>269220</v>
      </c>
      <c r="D7" s="9">
        <f t="shared" si="0"/>
        <v>242951</v>
      </c>
      <c r="E7" s="9">
        <f t="shared" si="0"/>
        <v>72062</v>
      </c>
      <c r="F7" s="9">
        <f t="shared" si="0"/>
        <v>219289</v>
      </c>
      <c r="G7" s="9">
        <f t="shared" si="0"/>
        <v>376004</v>
      </c>
      <c r="H7" s="9">
        <f t="shared" si="0"/>
        <v>48096</v>
      </c>
      <c r="I7" s="9">
        <f t="shared" si="0"/>
        <v>304582</v>
      </c>
      <c r="J7" s="9">
        <f t="shared" si="0"/>
        <v>217843</v>
      </c>
      <c r="K7" s="9">
        <f t="shared" si="0"/>
        <v>350490</v>
      </c>
      <c r="L7" s="9">
        <f t="shared" si="0"/>
        <v>261312</v>
      </c>
      <c r="M7" s="9">
        <f t="shared" si="0"/>
        <v>136676</v>
      </c>
      <c r="N7" s="9">
        <f t="shared" si="0"/>
        <v>87378</v>
      </c>
      <c r="O7" s="9">
        <f t="shared" si="0"/>
        <v>2984041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10403</v>
      </c>
      <c r="C8" s="11">
        <f t="shared" si="1"/>
        <v>10526</v>
      </c>
      <c r="D8" s="11">
        <f t="shared" si="1"/>
        <v>6052</v>
      </c>
      <c r="E8" s="11">
        <f t="shared" si="1"/>
        <v>2108</v>
      </c>
      <c r="F8" s="11">
        <f t="shared" si="1"/>
        <v>6628</v>
      </c>
      <c r="G8" s="11">
        <f t="shared" si="1"/>
        <v>12740</v>
      </c>
      <c r="H8" s="11">
        <f t="shared" si="1"/>
        <v>1831</v>
      </c>
      <c r="I8" s="11">
        <f t="shared" si="1"/>
        <v>14028</v>
      </c>
      <c r="J8" s="11">
        <f t="shared" si="1"/>
        <v>8002</v>
      </c>
      <c r="K8" s="11">
        <f t="shared" si="1"/>
        <v>5229</v>
      </c>
      <c r="L8" s="11">
        <f t="shared" si="1"/>
        <v>4121</v>
      </c>
      <c r="M8" s="11">
        <f t="shared" si="1"/>
        <v>5633</v>
      </c>
      <c r="N8" s="11">
        <f t="shared" si="1"/>
        <v>3501</v>
      </c>
      <c r="O8" s="11">
        <f t="shared" si="1"/>
        <v>90802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10403</v>
      </c>
      <c r="C9" s="11">
        <v>10526</v>
      </c>
      <c r="D9" s="11">
        <v>6052</v>
      </c>
      <c r="E9" s="11">
        <v>2108</v>
      </c>
      <c r="F9" s="11">
        <v>6628</v>
      </c>
      <c r="G9" s="11">
        <v>12740</v>
      </c>
      <c r="H9" s="11">
        <v>1831</v>
      </c>
      <c r="I9" s="11">
        <v>14028</v>
      </c>
      <c r="J9" s="11">
        <v>8002</v>
      </c>
      <c r="K9" s="11">
        <v>5229</v>
      </c>
      <c r="L9" s="11">
        <v>4120</v>
      </c>
      <c r="M9" s="11">
        <v>5633</v>
      </c>
      <c r="N9" s="11">
        <v>3490</v>
      </c>
      <c r="O9" s="11">
        <f>SUM(B9:N9)</f>
        <v>90790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11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387735</v>
      </c>
      <c r="C11" s="13">
        <v>258694</v>
      </c>
      <c r="D11" s="13">
        <v>236899</v>
      </c>
      <c r="E11" s="13">
        <v>69954</v>
      </c>
      <c r="F11" s="13">
        <v>212661</v>
      </c>
      <c r="G11" s="13">
        <v>363264</v>
      </c>
      <c r="H11" s="13">
        <v>46265</v>
      </c>
      <c r="I11" s="13">
        <v>290554</v>
      </c>
      <c r="J11" s="13">
        <v>209841</v>
      </c>
      <c r="K11" s="13">
        <v>345261</v>
      </c>
      <c r="L11" s="13">
        <v>257191</v>
      </c>
      <c r="M11" s="13">
        <v>131043</v>
      </c>
      <c r="N11" s="13">
        <v>83877</v>
      </c>
      <c r="O11" s="11">
        <f>SUM(B11:N11)</f>
        <v>2893239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27002</v>
      </c>
      <c r="C12" s="13">
        <v>23086</v>
      </c>
      <c r="D12" s="13">
        <v>17305</v>
      </c>
      <c r="E12" s="13">
        <v>7387</v>
      </c>
      <c r="F12" s="13">
        <v>18785</v>
      </c>
      <c r="G12" s="13">
        <v>34614</v>
      </c>
      <c r="H12" s="13">
        <v>4864</v>
      </c>
      <c r="I12" s="13">
        <v>27775</v>
      </c>
      <c r="J12" s="13">
        <v>17730</v>
      </c>
      <c r="K12" s="13">
        <v>23157</v>
      </c>
      <c r="L12" s="13">
        <v>17392</v>
      </c>
      <c r="M12" s="13">
        <v>6844</v>
      </c>
      <c r="N12" s="13">
        <v>3695</v>
      </c>
      <c r="O12" s="11">
        <f>SUM(B12:N12)</f>
        <v>229636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360733</v>
      </c>
      <c r="C13" s="15">
        <f t="shared" si="2"/>
        <v>235608</v>
      </c>
      <c r="D13" s="15">
        <f t="shared" si="2"/>
        <v>219594</v>
      </c>
      <c r="E13" s="15">
        <f t="shared" si="2"/>
        <v>62567</v>
      </c>
      <c r="F13" s="15">
        <f t="shared" si="2"/>
        <v>193876</v>
      </c>
      <c r="G13" s="15">
        <f t="shared" si="2"/>
        <v>328650</v>
      </c>
      <c r="H13" s="15">
        <f t="shared" si="2"/>
        <v>41401</v>
      </c>
      <c r="I13" s="15">
        <f t="shared" si="2"/>
        <v>262779</v>
      </c>
      <c r="J13" s="15">
        <f t="shared" si="2"/>
        <v>192111</v>
      </c>
      <c r="K13" s="15">
        <f t="shared" si="2"/>
        <v>322104</v>
      </c>
      <c r="L13" s="15">
        <f t="shared" si="2"/>
        <v>239799</v>
      </c>
      <c r="M13" s="15">
        <f t="shared" si="2"/>
        <v>124199</v>
      </c>
      <c r="N13" s="15">
        <f t="shared" si="2"/>
        <v>80182</v>
      </c>
      <c r="O13" s="11">
        <f>SUM(B13:N13)</f>
        <v>2663603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1.196947911726537</v>
      </c>
      <c r="C18" s="19">
        <v>1.253206045412554</v>
      </c>
      <c r="D18" s="19">
        <v>1.384476769320556</v>
      </c>
      <c r="E18" s="19">
        <v>0.837657130408844</v>
      </c>
      <c r="F18" s="19">
        <v>1.483167122589611</v>
      </c>
      <c r="G18" s="19">
        <v>1.441733028198101</v>
      </c>
      <c r="H18" s="19">
        <v>1.575375899223789</v>
      </c>
      <c r="I18" s="19">
        <v>1.163190692251265</v>
      </c>
      <c r="J18" s="19">
        <v>1.331738409218976</v>
      </c>
      <c r="K18" s="19">
        <v>1.159169563095289</v>
      </c>
      <c r="L18" s="19">
        <v>1.217613390694637</v>
      </c>
      <c r="M18" s="19">
        <v>1.182508691343657</v>
      </c>
      <c r="N18" s="19">
        <v>1.067715810810567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1538294.9000000001</v>
      </c>
      <c r="C20" s="24">
        <f aca="true" t="shared" si="3" ref="C20:N20">SUM(C21:C30)</f>
        <v>1100524.54</v>
      </c>
      <c r="D20" s="24">
        <f t="shared" si="3"/>
        <v>948683.91</v>
      </c>
      <c r="E20" s="24">
        <f t="shared" si="3"/>
        <v>298663.6600000001</v>
      </c>
      <c r="F20" s="24">
        <f t="shared" si="3"/>
        <v>1079004.6999999997</v>
      </c>
      <c r="G20" s="24">
        <f t="shared" si="3"/>
        <v>1492069.3800000004</v>
      </c>
      <c r="H20" s="24">
        <f t="shared" si="3"/>
        <v>294214.32999999996</v>
      </c>
      <c r="I20" s="24">
        <f t="shared" si="3"/>
        <v>1165235.67</v>
      </c>
      <c r="J20" s="24">
        <f t="shared" si="3"/>
        <v>948838.0500000002</v>
      </c>
      <c r="K20" s="24">
        <f t="shared" si="3"/>
        <v>1304743.87</v>
      </c>
      <c r="L20" s="24">
        <f t="shared" si="3"/>
        <v>1166361.7600000002</v>
      </c>
      <c r="M20" s="24">
        <f t="shared" si="3"/>
        <v>668137.17</v>
      </c>
      <c r="N20" s="24">
        <f t="shared" si="3"/>
        <v>345315.11</v>
      </c>
      <c r="O20" s="24">
        <f>O21+O22+O23+O24+O25+O26+O27+O28+O29</f>
        <v>12287530.46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1175303.38</v>
      </c>
      <c r="C21" s="28">
        <f aca="true" t="shared" si="4" ref="C21:N21">ROUND((C15+C16)*C7,2)</f>
        <v>821013.31</v>
      </c>
      <c r="D21" s="28">
        <f t="shared" si="4"/>
        <v>649772.45</v>
      </c>
      <c r="E21" s="28">
        <f t="shared" si="4"/>
        <v>329251.28</v>
      </c>
      <c r="F21" s="28">
        <f t="shared" si="4"/>
        <v>679773.97</v>
      </c>
      <c r="G21" s="28">
        <f t="shared" si="4"/>
        <v>959035.8</v>
      </c>
      <c r="H21" s="28">
        <f t="shared" si="4"/>
        <v>164709.56</v>
      </c>
      <c r="I21" s="28">
        <f t="shared" si="4"/>
        <v>922304.75</v>
      </c>
      <c r="J21" s="28">
        <f t="shared" si="4"/>
        <v>663484.43</v>
      </c>
      <c r="K21" s="28">
        <f t="shared" si="4"/>
        <v>1009025.66</v>
      </c>
      <c r="L21" s="28">
        <f t="shared" si="4"/>
        <v>856580.74</v>
      </c>
      <c r="M21" s="28">
        <f t="shared" si="4"/>
        <v>516976.97</v>
      </c>
      <c r="N21" s="28">
        <f t="shared" si="4"/>
        <v>298544.41</v>
      </c>
      <c r="O21" s="28">
        <f aca="true" t="shared" si="5" ref="O21:O30">SUM(B21:N21)</f>
        <v>9045776.709999999</v>
      </c>
    </row>
    <row r="22" spans="1:23" ht="18.75" customHeight="1">
      <c r="A22" s="26" t="s">
        <v>33</v>
      </c>
      <c r="B22" s="28">
        <f>IF(B18&lt;&gt;0,ROUND((B18-1)*B21,2),0)</f>
        <v>231473.55</v>
      </c>
      <c r="C22" s="28">
        <f aca="true" t="shared" si="6" ref="C22:N22">IF(C18&lt;&gt;0,ROUND((C18-1)*C21,2),0)</f>
        <v>207885.53</v>
      </c>
      <c r="D22" s="28">
        <f t="shared" si="6"/>
        <v>249822.41</v>
      </c>
      <c r="E22" s="28">
        <f t="shared" si="6"/>
        <v>-53451.6</v>
      </c>
      <c r="F22" s="28">
        <f t="shared" si="6"/>
        <v>328444.43</v>
      </c>
      <c r="G22" s="28">
        <f t="shared" si="6"/>
        <v>423637.79</v>
      </c>
      <c r="H22" s="28">
        <f t="shared" si="6"/>
        <v>94769.91</v>
      </c>
      <c r="I22" s="28">
        <f t="shared" si="6"/>
        <v>150511.55</v>
      </c>
      <c r="J22" s="28">
        <f t="shared" si="6"/>
        <v>220103.27</v>
      </c>
      <c r="K22" s="28">
        <f t="shared" si="6"/>
        <v>160606.17</v>
      </c>
      <c r="L22" s="28">
        <f t="shared" si="6"/>
        <v>186403.44</v>
      </c>
      <c r="M22" s="28">
        <f t="shared" si="6"/>
        <v>94352.79</v>
      </c>
      <c r="N22" s="28">
        <f t="shared" si="6"/>
        <v>20216.18</v>
      </c>
      <c r="O22" s="28">
        <f t="shared" si="5"/>
        <v>2314775.4200000004</v>
      </c>
      <c r="W22" s="51"/>
    </row>
    <row r="23" spans="1:15" ht="18.75" customHeight="1">
      <c r="A23" s="26" t="s">
        <v>34</v>
      </c>
      <c r="B23" s="28">
        <v>65294.72</v>
      </c>
      <c r="C23" s="28">
        <v>42048.25</v>
      </c>
      <c r="D23" s="28">
        <v>29735.02</v>
      </c>
      <c r="E23" s="28">
        <v>11642.96</v>
      </c>
      <c r="F23" s="28">
        <v>39668.16</v>
      </c>
      <c r="G23" s="28">
        <v>63223.1</v>
      </c>
      <c r="H23" s="28">
        <v>7673.07</v>
      </c>
      <c r="I23" s="28">
        <v>45062.66</v>
      </c>
      <c r="J23" s="28">
        <v>35154.43</v>
      </c>
      <c r="K23" s="28">
        <v>56288.1</v>
      </c>
      <c r="L23" s="28">
        <v>49675.89</v>
      </c>
      <c r="M23" s="28">
        <v>24868.48</v>
      </c>
      <c r="N23" s="28">
        <v>15686.71</v>
      </c>
      <c r="O23" s="28">
        <f t="shared" si="5"/>
        <v>486021.55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833.23</v>
      </c>
      <c r="D26" s="28">
        <v>721.59</v>
      </c>
      <c r="E26" s="28">
        <v>223.28</v>
      </c>
      <c r="F26" s="28">
        <v>814.17</v>
      </c>
      <c r="G26" s="28">
        <v>1124.59</v>
      </c>
      <c r="H26" s="28">
        <v>209.67</v>
      </c>
      <c r="I26" s="28">
        <v>871.35</v>
      </c>
      <c r="J26" s="28">
        <v>713.42</v>
      </c>
      <c r="K26" s="28">
        <v>977.55</v>
      </c>
      <c r="L26" s="28">
        <v>871.35</v>
      </c>
      <c r="M26" s="28">
        <v>495.58</v>
      </c>
      <c r="N26" s="28">
        <v>255.98</v>
      </c>
      <c r="O26" s="28">
        <f t="shared" si="5"/>
        <v>9258.130000000001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849.28</v>
      </c>
      <c r="L27" s="28">
        <v>753.86</v>
      </c>
      <c r="M27" s="28">
        <v>426.68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/>
      <c r="C30" s="28"/>
      <c r="D30" s="28"/>
      <c r="E30" s="28"/>
      <c r="F30" s="28"/>
      <c r="G30" s="28"/>
      <c r="H30" s="28"/>
      <c r="I30" s="28"/>
      <c r="J30" s="28"/>
      <c r="K30" s="28">
        <v>33680.48</v>
      </c>
      <c r="L30" s="28">
        <v>28876.11</v>
      </c>
      <c r="M30" s="28"/>
      <c r="N30" s="28"/>
      <c r="O30" s="28">
        <f t="shared" si="5"/>
        <v>62556.590000000004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845226.8</v>
      </c>
      <c r="C32" s="28">
        <f aca="true" t="shared" si="7" ref="C32:O32">+C33+C35+C48+C49+C50+C55-C56</f>
        <v>543185.6</v>
      </c>
      <c r="D32" s="28">
        <f t="shared" si="7"/>
        <v>-26628.8</v>
      </c>
      <c r="E32" s="28">
        <f t="shared" si="7"/>
        <v>-9275.2</v>
      </c>
      <c r="F32" s="28">
        <f t="shared" si="7"/>
        <v>-29163.2</v>
      </c>
      <c r="G32" s="28">
        <f t="shared" si="7"/>
        <v>-56056</v>
      </c>
      <c r="H32" s="28">
        <f t="shared" si="7"/>
        <v>-8056.4</v>
      </c>
      <c r="I32" s="28">
        <f t="shared" si="7"/>
        <v>-61723.2</v>
      </c>
      <c r="J32" s="28">
        <f t="shared" si="7"/>
        <v>-35208.8</v>
      </c>
      <c r="K32" s="28">
        <f t="shared" si="7"/>
        <v>4404992.4</v>
      </c>
      <c r="L32" s="28">
        <f t="shared" si="7"/>
        <v>4031872</v>
      </c>
      <c r="M32" s="28">
        <f t="shared" si="7"/>
        <v>-24785.2</v>
      </c>
      <c r="N32" s="28">
        <f t="shared" si="7"/>
        <v>-15356</v>
      </c>
      <c r="O32" s="28">
        <f t="shared" si="7"/>
        <v>9559024</v>
      </c>
    </row>
    <row r="33" spans="1:15" ht="18.75" customHeight="1">
      <c r="A33" s="26" t="s">
        <v>38</v>
      </c>
      <c r="B33" s="29">
        <f>+B34</f>
        <v>-45773.2</v>
      </c>
      <c r="C33" s="29">
        <f>+C34</f>
        <v>-46314.4</v>
      </c>
      <c r="D33" s="29">
        <f aca="true" t="shared" si="8" ref="D33:O33">+D34</f>
        <v>-26628.8</v>
      </c>
      <c r="E33" s="29">
        <f t="shared" si="8"/>
        <v>-9275.2</v>
      </c>
      <c r="F33" s="29">
        <f t="shared" si="8"/>
        <v>-29163.2</v>
      </c>
      <c r="G33" s="29">
        <f t="shared" si="8"/>
        <v>-56056</v>
      </c>
      <c r="H33" s="29">
        <f t="shared" si="8"/>
        <v>-8056.4</v>
      </c>
      <c r="I33" s="29">
        <f t="shared" si="8"/>
        <v>-61723.2</v>
      </c>
      <c r="J33" s="29">
        <f t="shared" si="8"/>
        <v>-35208.8</v>
      </c>
      <c r="K33" s="29">
        <f t="shared" si="8"/>
        <v>-23007.6</v>
      </c>
      <c r="L33" s="29">
        <f t="shared" si="8"/>
        <v>-18128</v>
      </c>
      <c r="M33" s="29">
        <f t="shared" si="8"/>
        <v>-24785.2</v>
      </c>
      <c r="N33" s="29">
        <f t="shared" si="8"/>
        <v>-15356</v>
      </c>
      <c r="O33" s="29">
        <f t="shared" si="8"/>
        <v>-399476</v>
      </c>
    </row>
    <row r="34" spans="1:26" ht="18.75" customHeight="1">
      <c r="A34" s="27" t="s">
        <v>39</v>
      </c>
      <c r="B34" s="16">
        <f>ROUND((-B9)*$G$3,2)</f>
        <v>-45773.2</v>
      </c>
      <c r="C34" s="16">
        <f aca="true" t="shared" si="9" ref="C34:N34">ROUND((-C9)*$G$3,2)</f>
        <v>-46314.4</v>
      </c>
      <c r="D34" s="16">
        <f t="shared" si="9"/>
        <v>-26628.8</v>
      </c>
      <c r="E34" s="16">
        <f t="shared" si="9"/>
        <v>-9275.2</v>
      </c>
      <c r="F34" s="16">
        <f t="shared" si="9"/>
        <v>-29163.2</v>
      </c>
      <c r="G34" s="16">
        <f t="shared" si="9"/>
        <v>-56056</v>
      </c>
      <c r="H34" s="16">
        <f t="shared" si="9"/>
        <v>-8056.4</v>
      </c>
      <c r="I34" s="16">
        <f t="shared" si="9"/>
        <v>-61723.2</v>
      </c>
      <c r="J34" s="16">
        <f t="shared" si="9"/>
        <v>-35208.8</v>
      </c>
      <c r="K34" s="16">
        <f t="shared" si="9"/>
        <v>-23007.6</v>
      </c>
      <c r="L34" s="16">
        <f t="shared" si="9"/>
        <v>-18128</v>
      </c>
      <c r="M34" s="16">
        <f t="shared" si="9"/>
        <v>-24785.2</v>
      </c>
      <c r="N34" s="16">
        <f t="shared" si="9"/>
        <v>-15356</v>
      </c>
      <c r="O34" s="30">
        <f aca="true" t="shared" si="10" ref="O34:O56">SUM(B34:N34)</f>
        <v>-399476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891000</v>
      </c>
      <c r="C35" s="29">
        <f aca="true" t="shared" si="11" ref="C35:O35">SUM(C36:C46)</f>
        <v>589500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4428000</v>
      </c>
      <c r="L35" s="29">
        <f t="shared" si="11"/>
        <v>4050000</v>
      </c>
      <c r="M35" s="29">
        <f t="shared" si="11"/>
        <v>0</v>
      </c>
      <c r="N35" s="29">
        <f t="shared" si="11"/>
        <v>0</v>
      </c>
      <c r="O35" s="29">
        <f t="shared" si="11"/>
        <v>9958500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2151000</v>
      </c>
      <c r="C41" s="31">
        <v>1521000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4428000</v>
      </c>
      <c r="L41" s="31">
        <v>4050000</v>
      </c>
      <c r="M41" s="31">
        <v>0</v>
      </c>
      <c r="N41" s="31">
        <v>0</v>
      </c>
      <c r="O41" s="31">
        <f t="shared" si="10"/>
        <v>12150000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-2191500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2383521.7</v>
      </c>
      <c r="C54" s="34">
        <f aca="true" t="shared" si="13" ref="C54:N54">+C20+C32</f>
        <v>1643710.1400000001</v>
      </c>
      <c r="D54" s="34">
        <f t="shared" si="13"/>
        <v>922055.11</v>
      </c>
      <c r="E54" s="34">
        <f t="shared" si="13"/>
        <v>289388.4600000001</v>
      </c>
      <c r="F54" s="34">
        <f t="shared" si="13"/>
        <v>1049841.4999999998</v>
      </c>
      <c r="G54" s="34">
        <f t="shared" si="13"/>
        <v>1436013.3800000004</v>
      </c>
      <c r="H54" s="34">
        <f t="shared" si="13"/>
        <v>286157.92999999993</v>
      </c>
      <c r="I54" s="34">
        <f t="shared" si="13"/>
        <v>1103512.47</v>
      </c>
      <c r="J54" s="34">
        <f t="shared" si="13"/>
        <v>913629.2500000001</v>
      </c>
      <c r="K54" s="34">
        <f t="shared" si="13"/>
        <v>5709736.2700000005</v>
      </c>
      <c r="L54" s="34">
        <f t="shared" si="13"/>
        <v>5198233.76</v>
      </c>
      <c r="M54" s="34">
        <f t="shared" si="13"/>
        <v>643351.9700000001</v>
      </c>
      <c r="N54" s="34">
        <f t="shared" si="13"/>
        <v>329959.11</v>
      </c>
      <c r="O54" s="34">
        <f>SUM(B54:N54)</f>
        <v>21909111.049999997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2383521.7</v>
      </c>
      <c r="C60" s="42">
        <f t="shared" si="14"/>
        <v>1643710.1400000001</v>
      </c>
      <c r="D60" s="42">
        <f t="shared" si="14"/>
        <v>922055.11</v>
      </c>
      <c r="E60" s="42">
        <f t="shared" si="14"/>
        <v>289388.46</v>
      </c>
      <c r="F60" s="42">
        <f t="shared" si="14"/>
        <v>1049841.5</v>
      </c>
      <c r="G60" s="42">
        <f t="shared" si="14"/>
        <v>1436013.38</v>
      </c>
      <c r="H60" s="42">
        <f t="shared" si="14"/>
        <v>286157.93</v>
      </c>
      <c r="I60" s="42">
        <f t="shared" si="14"/>
        <v>1103512.47</v>
      </c>
      <c r="J60" s="42">
        <f t="shared" si="14"/>
        <v>913629.24</v>
      </c>
      <c r="K60" s="42">
        <f t="shared" si="14"/>
        <v>5709736.27</v>
      </c>
      <c r="L60" s="42">
        <f t="shared" si="14"/>
        <v>5198233.75</v>
      </c>
      <c r="M60" s="42">
        <f t="shared" si="14"/>
        <v>643351.97</v>
      </c>
      <c r="N60" s="42">
        <f t="shared" si="14"/>
        <v>329959.11</v>
      </c>
      <c r="O60" s="34">
        <f t="shared" si="14"/>
        <v>21909111.03</v>
      </c>
      <c r="Q60"/>
    </row>
    <row r="61" spans="1:18" ht="18.75" customHeight="1">
      <c r="A61" s="26" t="s">
        <v>54</v>
      </c>
      <c r="B61" s="42">
        <v>1942066.54</v>
      </c>
      <c r="C61" s="42">
        <v>1162690.28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3104756.8200000003</v>
      </c>
      <c r="P61"/>
      <c r="Q61"/>
      <c r="R61" s="41"/>
    </row>
    <row r="62" spans="1:16" ht="18.75" customHeight="1">
      <c r="A62" s="26" t="s">
        <v>55</v>
      </c>
      <c r="B62" s="42">
        <v>441455.16</v>
      </c>
      <c r="C62" s="42">
        <v>481019.86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922475.02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922055.11</v>
      </c>
      <c r="E63" s="43">
        <v>0</v>
      </c>
      <c r="F63" s="43">
        <v>0</v>
      </c>
      <c r="G63" s="43">
        <v>0</v>
      </c>
      <c r="H63" s="42">
        <v>286157.93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1208213.04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289388.46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289388.46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1049841.5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1049841.5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1436013.38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1436013.38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1103512.47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1103512.47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913629.24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913629.24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5709736.27</v>
      </c>
      <c r="L69" s="29">
        <v>5198233.75</v>
      </c>
      <c r="M69" s="43">
        <v>0</v>
      </c>
      <c r="N69" s="43">
        <v>0</v>
      </c>
      <c r="O69" s="34">
        <f t="shared" si="15"/>
        <v>10907970.02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643351.97</v>
      </c>
      <c r="N70" s="43">
        <v>0</v>
      </c>
      <c r="O70" s="34">
        <f t="shared" si="15"/>
        <v>643351.97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329959.11</v>
      </c>
      <c r="O71" s="46">
        <f t="shared" si="15"/>
        <v>329959.11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2023-11-07T08:42:33Z</dcterms:modified>
  <cp:category/>
  <cp:version/>
  <cp:contentType/>
  <cp:contentStatus/>
</cp:coreProperties>
</file>