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<sst xmlns="http://schemas.openxmlformats.org/spreadsheetml/2006/main" count="89" uniqueCount="86">
  <si>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</si>
  <si>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</si>
  <si>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</si>
  <si>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</si>
  <si>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</si>
  <si>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</si>
  <si>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</si>
  <si>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</si>
  <si>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</si>
  <si>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</si>
  <si>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</si>
  <si>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</si>
  <si>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</si>
  <si>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</si>
  <si>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</si>
  <si>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</si>
  <si>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</si>
  <si>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</si>
  <si>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</si>
  <si>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</si>
  <si>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</si>
  <si>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</si>
  <si>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</si>
  <si>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</si>
  <si>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</si>
  <si>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</si>
  <si>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</si>
  <si>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</si>
  <si>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</si>
  <si>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</si>
  <si>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</si>
  <si>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</si>
  <si>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</si>
  <si>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</si>
  <si>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</si>
  <si>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</si>
  <si>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</si>
  <si>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</si>
  <si>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</si>
  <si>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</si>
  <si>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</si>
  <si>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</si>
  <si>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</si>
  <si>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</si>
  <si>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</si>
  <si>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</si>
  <si>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</si>
  <si>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</si>
  <si>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</si>
  <si>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</si>
  <si>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</si>
  <si>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</si>
  <si>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</si>
  <si>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</si>
  <si>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</si>
  <si>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</si>
  <si>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</si>
  <si>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</si>
  <si>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</si>
  <si>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</si>
  <si>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</si>
  <si>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</si>
  <si>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</si>
  <si>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</si>
  <si>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</si>
  <si>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</si>
  <si>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</si>
  <si>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</si>
  <si>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</si>
  <si>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</si>
  <si>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</si>
  <si>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</si>
  <si>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</si>
  <si>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</si>
  <si>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</si>
  <si>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</si>
  <si>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</si>
  <si>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</si>
  <si>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</si>
  <si>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</si>
  <si>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</si>
  <si>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</si>
  <si>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</si>
  <si>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</si>
  <si>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27/10/23 - VENCIMENTO 06/11/23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</si>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</sst>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399413</v>
      </c>
      <c r="C7" s="9">
        <f t="shared" si="0"/>
        <v>271099</v>
      </c>
      <c r="D7" s="9">
        <f t="shared" si="0"/>
        <v>251910</v>
      </c>
      <c r="E7" s="9">
        <f t="shared" si="0"/>
        <v>71710</v>
      </c>
      <c r="F7" s="9">
        <f t="shared" si="0"/>
        <v>200883</v>
      </c>
      <c r="G7" s="9">
        <f t="shared" si="0"/>
        <v>366131</v>
      </c>
      <c r="H7" s="9">
        <f t="shared" si="0"/>
        <v>48322</v>
      </c>
      <c r="I7" s="9">
        <f t="shared" si="0"/>
        <v>290592</v>
      </c>
      <c r="J7" s="9">
        <f t="shared" si="0"/>
        <v>219036</v>
      </c>
      <c r="K7" s="9">
        <f t="shared" si="0"/>
        <v>355542</v>
      </c>
      <c r="L7" s="9">
        <f t="shared" si="0"/>
        <v>263743</v>
      </c>
      <c r="M7" s="9">
        <f t="shared" si="0"/>
        <v>137490</v>
      </c>
      <c r="N7" s="9">
        <f t="shared" si="0"/>
        <v>87331</v>
      </c>
      <c r="O7" s="9">
        <f t="shared" si="0"/>
        <v>2963202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10303</v>
      </c>
      <c r="C8" s="11">
        <f t="shared" si="1"/>
        <v>10283</v>
      </c>
      <c r="D8" s="11">
        <f t="shared" si="1"/>
        <v>5954</v>
      </c>
      <c r="E8" s="11">
        <f t="shared" si="1"/>
        <v>1968</v>
      </c>
      <c r="F8" s="11">
        <f t="shared" si="1"/>
        <v>5263</v>
      </c>
      <c r="G8" s="11">
        <f t="shared" si="1"/>
        <v>11941</v>
      </c>
      <c r="H8" s="11">
        <f t="shared" si="1"/>
        <v>1765</v>
      </c>
      <c r="I8" s="11">
        <f t="shared" si="1"/>
        <v>13263</v>
      </c>
      <c r="J8" s="11">
        <f t="shared" si="1"/>
        <v>7684</v>
      </c>
      <c r="K8" s="11">
        <f t="shared" si="1"/>
        <v>5261</v>
      </c>
      <c r="L8" s="11">
        <f t="shared" si="1"/>
        <v>3839</v>
      </c>
      <c r="M8" s="11">
        <f t="shared" si="1"/>
        <v>5624</v>
      </c>
      <c r="N8" s="11">
        <f t="shared" si="1"/>
        <v>3481</v>
      </c>
      <c r="O8" s="11">
        <f t="shared" si="1"/>
        <v>86629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10303</v>
      </c>
      <c r="C9" s="11">
        <v>10283</v>
      </c>
      <c r="D9" s="11">
        <v>5954</v>
      </c>
      <c r="E9" s="11">
        <v>1968</v>
      </c>
      <c r="F9" s="11">
        <v>5263</v>
      </c>
      <c r="G9" s="11">
        <v>11941</v>
      </c>
      <c r="H9" s="11">
        <v>1765</v>
      </c>
      <c r="I9" s="11">
        <v>13263</v>
      </c>
      <c r="J9" s="11">
        <v>7684</v>
      </c>
      <c r="K9" s="11">
        <v>5260</v>
      </c>
      <c r="L9" s="11">
        <v>3835</v>
      </c>
      <c r="M9" s="11">
        <v>5624</v>
      </c>
      <c r="N9" s="11">
        <v>3463</v>
      </c>
      <c r="O9" s="11">
        <f>SUM(B9:N9)</f>
        <v>86606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4</v>
      </c>
      <c r="M10" s="13">
        <v>0</v>
      </c>
      <c r="N10" s="13">
        <v>18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389110</v>
      </c>
      <c r="C11" s="13">
        <v>260816</v>
      </c>
      <c r="D11" s="13">
        <v>245956</v>
      </c>
      <c r="E11" s="13">
        <v>69742</v>
      </c>
      <c r="F11" s="13">
        <v>195620</v>
      </c>
      <c r="G11" s="13">
        <v>354190</v>
      </c>
      <c r="H11" s="13">
        <v>46557</v>
      </c>
      <c r="I11" s="13">
        <v>277329</v>
      </c>
      <c r="J11" s="13">
        <v>211352</v>
      </c>
      <c r="K11" s="13">
        <v>350281</v>
      </c>
      <c r="L11" s="13">
        <v>259904</v>
      </c>
      <c r="M11" s="13">
        <v>131866</v>
      </c>
      <c r="N11" s="13">
        <v>83850</v>
      </c>
      <c r="O11" s="11">
        <f>SUM(B11:N11)</f>
        <v>2876573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27296</v>
      </c>
      <c r="C12" s="13">
        <v>23644</v>
      </c>
      <c r="D12" s="13">
        <v>18897</v>
      </c>
      <c r="E12" s="13">
        <v>7333</v>
      </c>
      <c r="F12" s="13">
        <v>18343</v>
      </c>
      <c r="G12" s="13">
        <v>34241</v>
      </c>
      <c r="H12" s="13">
        <v>4807</v>
      </c>
      <c r="I12" s="13">
        <v>26248</v>
      </c>
      <c r="J12" s="13">
        <v>18135</v>
      </c>
      <c r="K12" s="13">
        <v>23462</v>
      </c>
      <c r="L12" s="13">
        <v>17640</v>
      </c>
      <c r="M12" s="13">
        <v>6720</v>
      </c>
      <c r="N12" s="13">
        <v>3744</v>
      </c>
      <c r="O12" s="11">
        <f>SUM(B12:N12)</f>
        <v>230510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361814</v>
      </c>
      <c r="C13" s="15">
        <f t="shared" si="2"/>
        <v>237172</v>
      </c>
      <c r="D13" s="15">
        <f t="shared" si="2"/>
        <v>227059</v>
      </c>
      <c r="E13" s="15">
        <f t="shared" si="2"/>
        <v>62409</v>
      </c>
      <c r="F13" s="15">
        <f t="shared" si="2"/>
        <v>177277</v>
      </c>
      <c r="G13" s="15">
        <f t="shared" si="2"/>
        <v>319949</v>
      </c>
      <c r="H13" s="15">
        <f t="shared" si="2"/>
        <v>41750</v>
      </c>
      <c r="I13" s="15">
        <f t="shared" si="2"/>
        <v>251081</v>
      </c>
      <c r="J13" s="15">
        <f t="shared" si="2"/>
        <v>193217</v>
      </c>
      <c r="K13" s="15">
        <f t="shared" si="2"/>
        <v>326819</v>
      </c>
      <c r="L13" s="15">
        <f t="shared" si="2"/>
        <v>242264</v>
      </c>
      <c r="M13" s="15">
        <f t="shared" si="2"/>
        <v>125146</v>
      </c>
      <c r="N13" s="15">
        <f t="shared" si="2"/>
        <v>80106</v>
      </c>
      <c r="O13" s="11">
        <f>SUM(B13:N13)</f>
        <v>2646063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1.195104774217469</v>
      </c>
      <c r="C18" s="19">
        <v>1.267799513265669</v>
      </c>
      <c r="D18" s="19">
        <v>1.381624429391252</v>
      </c>
      <c r="E18" s="19">
        <v>0.838864709732914</v>
      </c>
      <c r="F18" s="19">
        <v>1.605410443003208</v>
      </c>
      <c r="G18" s="19">
        <v>1.475859859171399</v>
      </c>
      <c r="H18" s="19">
        <v>1.559538645551686</v>
      </c>
      <c r="I18" s="19">
        <v>1.21238738825584</v>
      </c>
      <c r="J18" s="19">
        <v>1.356497047097298</v>
      </c>
      <c r="K18" s="19">
        <v>1.156674817094133</v>
      </c>
      <c r="L18" s="19">
        <v>1.230246203280855</v>
      </c>
      <c r="M18" s="19">
        <v>1.18871561892302</v>
      </c>
      <c r="N18" s="19">
        <v>1.070304547782961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SUM(B21:B30)</f>
        <v>1540717.38</v>
      </c>
      <c r="C20" s="24">
        <f aca="true" t="shared" si="3" ref="C20:N20">SUM(C21:C30)</f>
        <v>1121345.53</v>
      </c>
      <c r="D20" s="24">
        <f t="shared" si="3"/>
        <v>982220.8500000001</v>
      </c>
      <c r="E20" s="24">
        <f t="shared" si="3"/>
        <v>297516.88</v>
      </c>
      <c r="F20" s="24">
        <f t="shared" si="3"/>
        <v>1070540.0599999998</v>
      </c>
      <c r="G20" s="24">
        <f t="shared" si="3"/>
        <v>1488063.72</v>
      </c>
      <c r="H20" s="24">
        <f t="shared" si="3"/>
        <v>292980.82</v>
      </c>
      <c r="I20" s="24">
        <f t="shared" si="3"/>
        <v>1159309.5099999998</v>
      </c>
      <c r="J20" s="24">
        <f t="shared" si="3"/>
        <v>971759.7999999999</v>
      </c>
      <c r="K20" s="24">
        <f t="shared" si="3"/>
        <v>1320586.1599999997</v>
      </c>
      <c r="L20" s="24">
        <f t="shared" si="3"/>
        <v>1189740.2300000002</v>
      </c>
      <c r="M20" s="24">
        <f t="shared" si="3"/>
        <v>675787.1600000001</v>
      </c>
      <c r="N20" s="24">
        <f t="shared" si="3"/>
        <v>345818.76</v>
      </c>
      <c r="O20" s="24">
        <f>O21+O22+O23+O24+O25+O26+O27+O28+O29</f>
        <v>12393016.610000001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1179067.18</v>
      </c>
      <c r="C21" s="28">
        <f aca="true" t="shared" si="4" ref="C21:N21">ROUND((C15+C16)*C7,2)</f>
        <v>826743.51</v>
      </c>
      <c r="D21" s="28">
        <f t="shared" si="4"/>
        <v>673733.3</v>
      </c>
      <c r="E21" s="28">
        <f t="shared" si="4"/>
        <v>327642.99</v>
      </c>
      <c r="F21" s="28">
        <f t="shared" si="4"/>
        <v>622717.21</v>
      </c>
      <c r="G21" s="28">
        <f t="shared" si="4"/>
        <v>933853.73</v>
      </c>
      <c r="H21" s="28">
        <f t="shared" si="4"/>
        <v>165483.52</v>
      </c>
      <c r="I21" s="28">
        <f t="shared" si="4"/>
        <v>879941.64</v>
      </c>
      <c r="J21" s="28">
        <f t="shared" si="4"/>
        <v>667117.95</v>
      </c>
      <c r="K21" s="28">
        <f t="shared" si="4"/>
        <v>1023569.86</v>
      </c>
      <c r="L21" s="28">
        <f t="shared" si="4"/>
        <v>864549.55</v>
      </c>
      <c r="M21" s="28">
        <f t="shared" si="4"/>
        <v>520055.93</v>
      </c>
      <c r="N21" s="28">
        <f t="shared" si="4"/>
        <v>298383.83</v>
      </c>
      <c r="O21" s="28">
        <f aca="true" t="shared" si="5" ref="O21:O30">SUM(B21:N21)</f>
        <v>8982860.2</v>
      </c>
    </row>
    <row r="22" spans="1:23" ht="18.75" customHeight="1">
      <c r="A22" s="26" t="s">
        <v>33</v>
      </c>
      <c r="B22" s="28">
        <f>IF(B18&lt;&gt;0,ROUND((B18-1)*B21,2),0)</f>
        <v>230041.64</v>
      </c>
      <c r="C22" s="28">
        <f aca="true" t="shared" si="6" ref="C22:N22">IF(C18&lt;&gt;0,ROUND((C18-1)*C21,2),0)</f>
        <v>221401.51</v>
      </c>
      <c r="D22" s="28">
        <f t="shared" si="6"/>
        <v>257113.09</v>
      </c>
      <c r="E22" s="28">
        <f t="shared" si="6"/>
        <v>-52794.85</v>
      </c>
      <c r="F22" s="28">
        <f t="shared" si="6"/>
        <v>376999.5</v>
      </c>
      <c r="G22" s="28">
        <f t="shared" si="6"/>
        <v>444383.5</v>
      </c>
      <c r="H22" s="28">
        <f t="shared" si="6"/>
        <v>92594.42</v>
      </c>
      <c r="I22" s="28">
        <f t="shared" si="6"/>
        <v>186888.51</v>
      </c>
      <c r="J22" s="28">
        <f t="shared" si="6"/>
        <v>237825.58</v>
      </c>
      <c r="K22" s="28">
        <f t="shared" si="6"/>
        <v>160367.62</v>
      </c>
      <c r="L22" s="28">
        <f t="shared" si="6"/>
        <v>199059.25</v>
      </c>
      <c r="M22" s="28">
        <f t="shared" si="6"/>
        <v>98142.68</v>
      </c>
      <c r="N22" s="28">
        <f t="shared" si="6"/>
        <v>20977.74</v>
      </c>
      <c r="O22" s="28">
        <f t="shared" si="5"/>
        <v>2473000.1900000004</v>
      </c>
      <c r="W22" s="51"/>
    </row>
    <row r="23" spans="1:15" ht="18.75" customHeight="1">
      <c r="A23" s="26" t="s">
        <v>34</v>
      </c>
      <c r="B23" s="28">
        <v>65390.75</v>
      </c>
      <c r="C23" s="28">
        <v>43612.17</v>
      </c>
      <c r="D23" s="28">
        <v>31998.65</v>
      </c>
      <c r="E23" s="28">
        <v>11447.72</v>
      </c>
      <c r="F23" s="28">
        <v>39716.1</v>
      </c>
      <c r="G23" s="28">
        <v>63664.69</v>
      </c>
      <c r="H23" s="28">
        <v>7843.81</v>
      </c>
      <c r="I23" s="28">
        <v>45133.54</v>
      </c>
      <c r="J23" s="28">
        <v>36706.74</v>
      </c>
      <c r="K23" s="28">
        <v>57520.38</v>
      </c>
      <c r="L23" s="28">
        <v>51898.65</v>
      </c>
      <c r="M23" s="28">
        <v>25646.9</v>
      </c>
      <c r="N23" s="28">
        <v>15581.23</v>
      </c>
      <c r="O23" s="28">
        <f t="shared" si="5"/>
        <v>496161.33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844.12</v>
      </c>
      <c r="D26" s="28">
        <v>743.37</v>
      </c>
      <c r="E26" s="28">
        <v>223.28</v>
      </c>
      <c r="F26" s="28">
        <v>803.28</v>
      </c>
      <c r="G26" s="28">
        <v>1113.7</v>
      </c>
      <c r="H26" s="28">
        <v>206.95</v>
      </c>
      <c r="I26" s="28">
        <v>860.46</v>
      </c>
      <c r="J26" s="28">
        <v>727.03</v>
      </c>
      <c r="K26" s="28">
        <v>985.72</v>
      </c>
      <c r="L26" s="28">
        <v>884.97</v>
      </c>
      <c r="M26" s="28">
        <v>498.3</v>
      </c>
      <c r="N26" s="28">
        <v>264.13</v>
      </c>
      <c r="O26" s="28">
        <f t="shared" si="5"/>
        <v>9296.239999999998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849.28</v>
      </c>
      <c r="L27" s="28">
        <v>753.86</v>
      </c>
      <c r="M27" s="28">
        <v>426.68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33976.67</v>
      </c>
      <c r="L30" s="28">
        <v>29393.58</v>
      </c>
      <c r="M30" s="28">
        <v>0</v>
      </c>
      <c r="N30" s="28">
        <v>0</v>
      </c>
      <c r="O30" s="28">
        <f t="shared" si="5"/>
        <v>63370.25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356066.8</v>
      </c>
      <c r="C32" s="28">
        <f aca="true" t="shared" si="7" ref="C32:O32">+C33+C35+C48+C49+C50+C55-C56</f>
        <v>269754.8</v>
      </c>
      <c r="D32" s="28">
        <f t="shared" si="7"/>
        <v>-36097.6</v>
      </c>
      <c r="E32" s="28">
        <f t="shared" si="7"/>
        <v>-8659.2</v>
      </c>
      <c r="F32" s="28">
        <f t="shared" si="7"/>
        <v>-23157.2</v>
      </c>
      <c r="G32" s="28">
        <f t="shared" si="7"/>
        <v>-72340.4</v>
      </c>
      <c r="H32" s="28">
        <f t="shared" si="7"/>
        <v>-27566</v>
      </c>
      <c r="I32" s="28">
        <f t="shared" si="7"/>
        <v>-58357.2</v>
      </c>
      <c r="J32" s="28">
        <f t="shared" si="7"/>
        <v>-33809.6</v>
      </c>
      <c r="K32" s="28">
        <f t="shared" si="7"/>
        <v>-23144</v>
      </c>
      <c r="L32" s="28">
        <f t="shared" si="7"/>
        <v>-16874</v>
      </c>
      <c r="M32" s="28">
        <f t="shared" si="7"/>
        <v>-24745.6</v>
      </c>
      <c r="N32" s="28">
        <f t="shared" si="7"/>
        <v>-15237.2</v>
      </c>
      <c r="O32" s="28">
        <f t="shared" si="7"/>
        <v>285833.60000000003</v>
      </c>
    </row>
    <row r="33" spans="1:15" ht="18.75" customHeight="1">
      <c r="A33" s="26" t="s">
        <v>38</v>
      </c>
      <c r="B33" s="29">
        <f>+B34</f>
        <v>-45333.2</v>
      </c>
      <c r="C33" s="29">
        <f>+C34</f>
        <v>-45245.2</v>
      </c>
      <c r="D33" s="29">
        <f aca="true" t="shared" si="8" ref="D33:O33">+D34</f>
        <v>-26197.6</v>
      </c>
      <c r="E33" s="29">
        <f t="shared" si="8"/>
        <v>-8659.2</v>
      </c>
      <c r="F33" s="29">
        <f t="shared" si="8"/>
        <v>-23157.2</v>
      </c>
      <c r="G33" s="29">
        <f t="shared" si="8"/>
        <v>-52540.4</v>
      </c>
      <c r="H33" s="29">
        <f t="shared" si="8"/>
        <v>-7766</v>
      </c>
      <c r="I33" s="29">
        <f t="shared" si="8"/>
        <v>-58357.2</v>
      </c>
      <c r="J33" s="29">
        <f t="shared" si="8"/>
        <v>-33809.6</v>
      </c>
      <c r="K33" s="29">
        <f t="shared" si="8"/>
        <v>-23144</v>
      </c>
      <c r="L33" s="29">
        <f t="shared" si="8"/>
        <v>-16874</v>
      </c>
      <c r="M33" s="29">
        <f t="shared" si="8"/>
        <v>-24745.6</v>
      </c>
      <c r="N33" s="29">
        <f t="shared" si="8"/>
        <v>-15237.2</v>
      </c>
      <c r="O33" s="29">
        <f t="shared" si="8"/>
        <v>-381066.39999999997</v>
      </c>
    </row>
    <row r="34" spans="1:26" ht="18.75" customHeight="1">
      <c r="A34" s="27" t="s">
        <v>39</v>
      </c>
      <c r="B34" s="16">
        <f>ROUND((-B9)*$G$3,2)</f>
        <v>-45333.2</v>
      </c>
      <c r="C34" s="16">
        <f aca="true" t="shared" si="9" ref="C34:N34">ROUND((-C9)*$G$3,2)</f>
        <v>-45245.2</v>
      </c>
      <c r="D34" s="16">
        <f t="shared" si="9"/>
        <v>-26197.6</v>
      </c>
      <c r="E34" s="16">
        <f t="shared" si="9"/>
        <v>-8659.2</v>
      </c>
      <c r="F34" s="16">
        <f t="shared" si="9"/>
        <v>-23157.2</v>
      </c>
      <c r="G34" s="16">
        <f t="shared" si="9"/>
        <v>-52540.4</v>
      </c>
      <c r="H34" s="16">
        <f t="shared" si="9"/>
        <v>-7766</v>
      </c>
      <c r="I34" s="16">
        <f t="shared" si="9"/>
        <v>-58357.2</v>
      </c>
      <c r="J34" s="16">
        <f t="shared" si="9"/>
        <v>-33809.6</v>
      </c>
      <c r="K34" s="16">
        <f t="shared" si="9"/>
        <v>-23144</v>
      </c>
      <c r="L34" s="16">
        <f t="shared" si="9"/>
        <v>-16874</v>
      </c>
      <c r="M34" s="16">
        <f t="shared" si="9"/>
        <v>-24745.6</v>
      </c>
      <c r="N34" s="16">
        <f t="shared" si="9"/>
        <v>-15237.2</v>
      </c>
      <c r="O34" s="30">
        <f aca="true" t="shared" si="10" ref="O34:O56">SUM(B34:N34)</f>
        <v>-381066.39999999997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401400</v>
      </c>
      <c r="C35" s="29">
        <f aca="true" t="shared" si="11" ref="C35:O35">SUM(C36:C46)</f>
        <v>315000</v>
      </c>
      <c r="D35" s="29">
        <f t="shared" si="11"/>
        <v>-9900</v>
      </c>
      <c r="E35" s="29">
        <f t="shared" si="11"/>
        <v>0</v>
      </c>
      <c r="F35" s="29">
        <f t="shared" si="11"/>
        <v>0</v>
      </c>
      <c r="G35" s="29">
        <f t="shared" si="11"/>
        <v>-19800</v>
      </c>
      <c r="H35" s="29">
        <f t="shared" si="11"/>
        <v>-19800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666900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-39600</v>
      </c>
      <c r="C38" s="31">
        <v>0</v>
      </c>
      <c r="D38" s="31">
        <v>-9900</v>
      </c>
      <c r="E38" s="31">
        <v>0</v>
      </c>
      <c r="F38" s="31">
        <v>0</v>
      </c>
      <c r="G38" s="31">
        <v>-19800</v>
      </c>
      <c r="H38" s="31">
        <v>-19800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-89100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1701000</v>
      </c>
      <c r="C41" s="31">
        <v>1246500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2947500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-2191500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1896784.18</v>
      </c>
      <c r="C54" s="34">
        <f aca="true" t="shared" si="13" ref="C54:N54">+C20+C32</f>
        <v>1391100.33</v>
      </c>
      <c r="D54" s="34">
        <f t="shared" si="13"/>
        <v>946123.2500000001</v>
      </c>
      <c r="E54" s="34">
        <f t="shared" si="13"/>
        <v>288857.68</v>
      </c>
      <c r="F54" s="34">
        <f t="shared" si="13"/>
        <v>1047382.8599999999</v>
      </c>
      <c r="G54" s="34">
        <f t="shared" si="13"/>
        <v>1415723.32</v>
      </c>
      <c r="H54" s="34">
        <f t="shared" si="13"/>
        <v>265414.82</v>
      </c>
      <c r="I54" s="34">
        <f t="shared" si="13"/>
        <v>1100952.3099999998</v>
      </c>
      <c r="J54" s="34">
        <f t="shared" si="13"/>
        <v>937950.2</v>
      </c>
      <c r="K54" s="34">
        <f t="shared" si="13"/>
        <v>1297442.1599999997</v>
      </c>
      <c r="L54" s="34">
        <f t="shared" si="13"/>
        <v>1172866.2300000002</v>
      </c>
      <c r="M54" s="34">
        <f t="shared" si="13"/>
        <v>651041.5600000002</v>
      </c>
      <c r="N54" s="34">
        <f t="shared" si="13"/>
        <v>330581.56</v>
      </c>
      <c r="O54" s="34">
        <f>SUM(B54:N54)</f>
        <v>12742220.46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1896784.18</v>
      </c>
      <c r="C60" s="42">
        <f t="shared" si="14"/>
        <v>1391100.33</v>
      </c>
      <c r="D60" s="42">
        <f t="shared" si="14"/>
        <v>946123.24</v>
      </c>
      <c r="E60" s="42">
        <f t="shared" si="14"/>
        <v>288857.68</v>
      </c>
      <c r="F60" s="42">
        <f t="shared" si="14"/>
        <v>1047382.86</v>
      </c>
      <c r="G60" s="42">
        <f t="shared" si="14"/>
        <v>1415723.32</v>
      </c>
      <c r="H60" s="42">
        <f t="shared" si="14"/>
        <v>265414.83</v>
      </c>
      <c r="I60" s="42">
        <f t="shared" si="14"/>
        <v>1100952.3</v>
      </c>
      <c r="J60" s="42">
        <f t="shared" si="14"/>
        <v>937950.19</v>
      </c>
      <c r="K60" s="42">
        <f t="shared" si="14"/>
        <v>1297442.17</v>
      </c>
      <c r="L60" s="42">
        <f t="shared" si="14"/>
        <v>1172866.24</v>
      </c>
      <c r="M60" s="42">
        <f t="shared" si="14"/>
        <v>651041.55</v>
      </c>
      <c r="N60" s="42">
        <f t="shared" si="14"/>
        <v>330581.56</v>
      </c>
      <c r="O60" s="34">
        <f t="shared" si="14"/>
        <v>12742220.450000001</v>
      </c>
      <c r="Q60"/>
    </row>
    <row r="61" spans="1:18" ht="18.75" customHeight="1">
      <c r="A61" s="26" t="s">
        <v>54</v>
      </c>
      <c r="B61" s="42">
        <v>1547809.15</v>
      </c>
      <c r="C61" s="42">
        <v>985105.59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2532914.7399999998</v>
      </c>
      <c r="P61"/>
      <c r="Q61"/>
      <c r="R61" s="41"/>
    </row>
    <row r="62" spans="1:16" ht="18.75" customHeight="1">
      <c r="A62" s="26" t="s">
        <v>55</v>
      </c>
      <c r="B62" s="42">
        <v>348975.03</v>
      </c>
      <c r="C62" s="42">
        <v>405994.74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754969.77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946123.24</v>
      </c>
      <c r="E63" s="43">
        <v>0</v>
      </c>
      <c r="F63" s="43">
        <v>0</v>
      </c>
      <c r="G63" s="43">
        <v>0</v>
      </c>
      <c r="H63" s="42">
        <v>265414.83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1211538.07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288857.68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288857.68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1047382.86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1047382.86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1415723.32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1415723.32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1100952.3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1100952.3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937950.19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937950.19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1297442.17</v>
      </c>
      <c r="L69" s="29">
        <v>1172866.24</v>
      </c>
      <c r="M69" s="43">
        <v>0</v>
      </c>
      <c r="N69" s="43">
        <v>0</v>
      </c>
      <c r="O69" s="34">
        <f t="shared" si="15"/>
        <v>2470308.41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651041.55</v>
      </c>
      <c r="N70" s="43">
        <v>0</v>
      </c>
      <c r="O70" s="34">
        <f t="shared" si="15"/>
        <v>651041.55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330581.56</v>
      </c>
      <c r="O71" s="46">
        <f t="shared" si="15"/>
        <v>330581.56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2023-11-01T20:59:42Z</dcterms:modified>
  <cp:category/>
  <cp:version/>
  <cp:contentType/>
  <cp:contentStatus/>
</cp:coreProperties>
</file>