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<sst xmlns="http://schemas.openxmlformats.org/spreadsheetml/2006/main" count="90" uniqueCount="87">
  <si>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</si>
  <si>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</si>
  <si>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</si>
  <si>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</si>
  <si>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</si>
  <si>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</si>
  <si>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</si>
  <si>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</si>
  <si>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</si>
  <si>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</si>
  <si>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</si>
  <si>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</si>
  <si>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</si>
  <si>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</si>
  <si>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</si>
  <si>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</si>
  <si>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</si>
  <si>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</si>
  <si>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</si>
  <si>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</si>
  <si>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</si>
  <si>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</si>
  <si>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</si>
  <si>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</si>
  <si>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</si>
  <si>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</si>
  <si>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</si>
  <si>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</si>
  <si>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</si>
  <si>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</si>
  <si>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</si>
  <si>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</si>
  <si>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</si>
  <si>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</si>
  <si>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</si>
  <si>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</si>
  <si>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</si>
  <si>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</si>
  <si>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</si>
  <si>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</si>
  <si>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</si>
  <si>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</si>
  <si>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</si>
  <si>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</si>
  <si>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</si>
  <si>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</si>
  <si>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</si>
  <si>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</si>
  <si>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</si>
  <si>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</si>
  <si>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</si>
  <si>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</si>
  <si>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</si>
  <si>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</si>
  <si>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</si>
  <si>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</si>
  <si>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</si>
  <si>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</si>
  <si>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</si>
  <si>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</si>
  <si>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</si>
  <si>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</si>
  <si>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</si>
  <si>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</si>
  <si>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</si>
  <si>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</si>
  <si>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</si>
  <si>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</si>
  <si>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</si>
  <si>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</si>
  <si>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</si>
  <si>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</si>
  <si>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</si>
  <si>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</si>
  <si>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</si>
  <si>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</si>
  <si>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</si>
  <si>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</si>
  <si>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</si>
  <si>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</si>
  <si>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</si>
  <si>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</si>
  <si>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20/10/23 - VENCIMENTO 27/10/23</t>
  </si>
  <si>
    <t>5.0. Remuneração Veículos Elétricos</t>
  </si>
  <si>
    <t>5.2.9. Chip Claro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</si>
  <si>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(1)</t>
    </r>
  </si>
  <si>
    <t xml:space="preserve">           (1) Revisões de passageiros transportados, ar condicionado, fator de transição e remuneração veículos elétricos, mês de setembro/23. Total de 1.490.013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</si>
</sst>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866775</xdr:colOff>
      <xdr:row>74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6022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8" t="s">
        <v>1</v>
      </c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3</v>
      </c>
    </row>
    <row r="5" spans="1:15" ht="42" customHeight="1">
      <c r="A5" s="6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8"/>
    </row>
    <row r="6" spans="1:15" ht="20.25" customHeight="1">
      <c r="A6" s="6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8"/>
    </row>
    <row r="7" spans="1:26" ht="18.75" customHeight="1">
      <c r="A7" s="8" t="s">
        <v>27</v>
      </c>
      <c r="B7" s="9">
        <f aca="true" t="shared" si="0" ref="B7:O7">B8+B11</f>
        <v>397073</v>
      </c>
      <c r="C7" s="9">
        <f t="shared" si="0"/>
        <v>275920</v>
      </c>
      <c r="D7" s="9">
        <f t="shared" si="0"/>
        <v>250829</v>
      </c>
      <c r="E7" s="9">
        <f t="shared" si="0"/>
        <v>72761</v>
      </c>
      <c r="F7" s="9">
        <f t="shared" si="0"/>
        <v>236876</v>
      </c>
      <c r="G7" s="9">
        <f t="shared" si="0"/>
        <v>377677</v>
      </c>
      <c r="H7" s="9">
        <f t="shared" si="0"/>
        <v>49464</v>
      </c>
      <c r="I7" s="9">
        <f t="shared" si="0"/>
        <v>302202</v>
      </c>
      <c r="J7" s="9">
        <f t="shared" si="0"/>
        <v>223590</v>
      </c>
      <c r="K7" s="9">
        <f t="shared" si="0"/>
        <v>355473</v>
      </c>
      <c r="L7" s="9">
        <f t="shared" si="0"/>
        <v>263274</v>
      </c>
      <c r="M7" s="9">
        <f t="shared" si="0"/>
        <v>136216</v>
      </c>
      <c r="N7" s="9">
        <f t="shared" si="0"/>
        <v>88224</v>
      </c>
      <c r="O7" s="9">
        <f t="shared" si="0"/>
        <v>3029579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10055</v>
      </c>
      <c r="C8" s="11">
        <f t="shared" si="1"/>
        <v>10136</v>
      </c>
      <c r="D8" s="11">
        <f t="shared" si="1"/>
        <v>5744</v>
      </c>
      <c r="E8" s="11">
        <f t="shared" si="1"/>
        <v>2057</v>
      </c>
      <c r="F8" s="11">
        <f t="shared" si="1"/>
        <v>6220</v>
      </c>
      <c r="G8" s="11">
        <f t="shared" si="1"/>
        <v>12344</v>
      </c>
      <c r="H8" s="11">
        <f t="shared" si="1"/>
        <v>1729</v>
      </c>
      <c r="I8" s="11">
        <f t="shared" si="1"/>
        <v>13372</v>
      </c>
      <c r="J8" s="11">
        <f t="shared" si="1"/>
        <v>7745</v>
      </c>
      <c r="K8" s="11">
        <f t="shared" si="1"/>
        <v>5333</v>
      </c>
      <c r="L8" s="11">
        <f t="shared" si="1"/>
        <v>3510</v>
      </c>
      <c r="M8" s="11">
        <f t="shared" si="1"/>
        <v>5436</v>
      </c>
      <c r="N8" s="11">
        <f t="shared" si="1"/>
        <v>3519</v>
      </c>
      <c r="O8" s="11">
        <f t="shared" si="1"/>
        <v>87200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10055</v>
      </c>
      <c r="C9" s="11">
        <v>10136</v>
      </c>
      <c r="D9" s="11">
        <v>5744</v>
      </c>
      <c r="E9" s="11">
        <v>2057</v>
      </c>
      <c r="F9" s="11">
        <v>6220</v>
      </c>
      <c r="G9" s="11">
        <v>12344</v>
      </c>
      <c r="H9" s="11">
        <v>1729</v>
      </c>
      <c r="I9" s="11">
        <v>13372</v>
      </c>
      <c r="J9" s="11">
        <v>7745</v>
      </c>
      <c r="K9" s="11">
        <v>5333</v>
      </c>
      <c r="L9" s="11">
        <v>3508</v>
      </c>
      <c r="M9" s="11">
        <v>5436</v>
      </c>
      <c r="N9" s="11">
        <v>3502</v>
      </c>
      <c r="O9" s="11">
        <f>SUM(B9:N9)</f>
        <v>87181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17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387018</v>
      </c>
      <c r="C11" s="13">
        <v>265784</v>
      </c>
      <c r="D11" s="13">
        <v>245085</v>
      </c>
      <c r="E11" s="13">
        <v>70704</v>
      </c>
      <c r="F11" s="13">
        <v>230656</v>
      </c>
      <c r="G11" s="13">
        <v>365333</v>
      </c>
      <c r="H11" s="13">
        <v>47735</v>
      </c>
      <c r="I11" s="13">
        <v>288830</v>
      </c>
      <c r="J11" s="13">
        <v>215845</v>
      </c>
      <c r="K11" s="13">
        <v>350140</v>
      </c>
      <c r="L11" s="13">
        <v>259764</v>
      </c>
      <c r="M11" s="13">
        <v>130780</v>
      </c>
      <c r="N11" s="13">
        <v>84705</v>
      </c>
      <c r="O11" s="11">
        <f>SUM(B11:N11)</f>
        <v>2942379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26786</v>
      </c>
      <c r="C12" s="13">
        <v>23512</v>
      </c>
      <c r="D12" s="13">
        <v>17600</v>
      </c>
      <c r="E12" s="13">
        <v>7379</v>
      </c>
      <c r="F12" s="13">
        <v>20548</v>
      </c>
      <c r="G12" s="13">
        <v>34145</v>
      </c>
      <c r="H12" s="13">
        <v>4838</v>
      </c>
      <c r="I12" s="13">
        <v>26597</v>
      </c>
      <c r="J12" s="13">
        <v>18190</v>
      </c>
      <c r="K12" s="13">
        <v>22434</v>
      </c>
      <c r="L12" s="13">
        <v>16887</v>
      </c>
      <c r="M12" s="13">
        <v>6426</v>
      </c>
      <c r="N12" s="13">
        <v>3587</v>
      </c>
      <c r="O12" s="11">
        <f>SUM(B12:N12)</f>
        <v>228929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360232</v>
      </c>
      <c r="C13" s="15">
        <f t="shared" si="2"/>
        <v>242272</v>
      </c>
      <c r="D13" s="15">
        <f t="shared" si="2"/>
        <v>227485</v>
      </c>
      <c r="E13" s="15">
        <f t="shared" si="2"/>
        <v>63325</v>
      </c>
      <c r="F13" s="15">
        <f t="shared" si="2"/>
        <v>210108</v>
      </c>
      <c r="G13" s="15">
        <f t="shared" si="2"/>
        <v>331188</v>
      </c>
      <c r="H13" s="15">
        <f t="shared" si="2"/>
        <v>42897</v>
      </c>
      <c r="I13" s="15">
        <f t="shared" si="2"/>
        <v>262233</v>
      </c>
      <c r="J13" s="15">
        <f t="shared" si="2"/>
        <v>197655</v>
      </c>
      <c r="K13" s="15">
        <f t="shared" si="2"/>
        <v>327706</v>
      </c>
      <c r="L13" s="15">
        <f t="shared" si="2"/>
        <v>242877</v>
      </c>
      <c r="M13" s="15">
        <f t="shared" si="2"/>
        <v>124354</v>
      </c>
      <c r="N13" s="15">
        <f t="shared" si="2"/>
        <v>81118</v>
      </c>
      <c r="O13" s="11">
        <f>SUM(B13:N13)</f>
        <v>2713450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1.184733551764745</v>
      </c>
      <c r="C18" s="19">
        <v>1.247239268161067</v>
      </c>
      <c r="D18" s="19">
        <v>1.367041786004798</v>
      </c>
      <c r="E18" s="19">
        <v>0.831000418131164</v>
      </c>
      <c r="F18" s="19">
        <v>1.334892171362736</v>
      </c>
      <c r="G18" s="19">
        <v>1.419762642181522</v>
      </c>
      <c r="H18" s="19">
        <v>1.557325707996308</v>
      </c>
      <c r="I18" s="19">
        <v>1.137807623145863</v>
      </c>
      <c r="J18" s="19">
        <v>1.335967285799147</v>
      </c>
      <c r="K18" s="19">
        <v>1.144108208496668</v>
      </c>
      <c r="L18" s="19">
        <v>1.213310697547585</v>
      </c>
      <c r="M18" s="19">
        <v>1.185310156943791</v>
      </c>
      <c r="N18" s="19">
        <v>1.042676953700733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SUM(B21:B30)</f>
        <v>1519680.73</v>
      </c>
      <c r="C20" s="24">
        <f aca="true" t="shared" si="3" ref="C20:N20">SUM(C21:C30)</f>
        <v>1123669.8800000001</v>
      </c>
      <c r="D20" s="24">
        <f t="shared" si="3"/>
        <v>967006.0100000001</v>
      </c>
      <c r="E20" s="24">
        <f t="shared" si="3"/>
        <v>298994.01</v>
      </c>
      <c r="F20" s="24">
        <f t="shared" si="3"/>
        <v>1050655.21</v>
      </c>
      <c r="G20" s="24">
        <f t="shared" si="3"/>
        <v>1477151.9500000002</v>
      </c>
      <c r="H20" s="24">
        <f t="shared" si="3"/>
        <v>299129.4</v>
      </c>
      <c r="I20" s="24">
        <f t="shared" si="3"/>
        <v>1134025.27</v>
      </c>
      <c r="J20" s="24">
        <f t="shared" si="3"/>
        <v>977695.14</v>
      </c>
      <c r="K20" s="24">
        <f t="shared" si="3"/>
        <v>1304263.6799999997</v>
      </c>
      <c r="L20" s="24">
        <f t="shared" si="3"/>
        <v>1172914.6500000004</v>
      </c>
      <c r="M20" s="24">
        <f t="shared" si="3"/>
        <v>667884.2999999999</v>
      </c>
      <c r="N20" s="24">
        <f t="shared" si="3"/>
        <v>340644.7</v>
      </c>
      <c r="O20" s="24">
        <f>O21+O22+O23+O24+O25+O26+O27+O28+O29+O30</f>
        <v>12333714.93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1172159.5</v>
      </c>
      <c r="C21" s="28">
        <f aca="true" t="shared" si="4" ref="C21:N21">ROUND((C15+C16)*C7,2)</f>
        <v>841445.63</v>
      </c>
      <c r="D21" s="28">
        <f t="shared" si="4"/>
        <v>670842.16</v>
      </c>
      <c r="E21" s="28">
        <f t="shared" si="4"/>
        <v>332445.01</v>
      </c>
      <c r="F21" s="28">
        <f t="shared" si="4"/>
        <v>734291.91</v>
      </c>
      <c r="G21" s="28">
        <f t="shared" si="4"/>
        <v>963302.96</v>
      </c>
      <c r="H21" s="28">
        <f t="shared" si="4"/>
        <v>169394.41</v>
      </c>
      <c r="I21" s="28">
        <f t="shared" si="4"/>
        <v>915097.88</v>
      </c>
      <c r="J21" s="28">
        <f t="shared" si="4"/>
        <v>680988.06</v>
      </c>
      <c r="K21" s="28">
        <f t="shared" si="4"/>
        <v>1023371.22</v>
      </c>
      <c r="L21" s="28">
        <f t="shared" si="4"/>
        <v>863012.17</v>
      </c>
      <c r="M21" s="28">
        <f t="shared" si="4"/>
        <v>515237.02</v>
      </c>
      <c r="N21" s="28">
        <f t="shared" si="4"/>
        <v>301434.94</v>
      </c>
      <c r="O21" s="28">
        <f aca="true" t="shared" si="5" ref="O21:O30">SUM(B21:N21)</f>
        <v>9183022.87</v>
      </c>
    </row>
    <row r="22" spans="1:23" ht="18.75" customHeight="1">
      <c r="A22" s="26" t="s">
        <v>33</v>
      </c>
      <c r="B22" s="28">
        <f>IF(B18&lt;&gt;0,ROUND((B18-1)*B21,2),0)</f>
        <v>216537.19</v>
      </c>
      <c r="C22" s="28">
        <f aca="true" t="shared" si="6" ref="C22:N22">IF(C18&lt;&gt;0,ROUND((C18-1)*C21,2),0)</f>
        <v>208038.4</v>
      </c>
      <c r="D22" s="28">
        <f t="shared" si="6"/>
        <v>246227.1</v>
      </c>
      <c r="E22" s="28">
        <f t="shared" si="6"/>
        <v>-56183.07</v>
      </c>
      <c r="F22" s="28">
        <f t="shared" si="6"/>
        <v>245908.61</v>
      </c>
      <c r="G22" s="28">
        <f t="shared" si="6"/>
        <v>404358.6</v>
      </c>
      <c r="H22" s="28">
        <f t="shared" si="6"/>
        <v>94407.86</v>
      </c>
      <c r="I22" s="28">
        <f t="shared" si="6"/>
        <v>126107.46</v>
      </c>
      <c r="J22" s="28">
        <f t="shared" si="6"/>
        <v>228789.71</v>
      </c>
      <c r="K22" s="28">
        <f t="shared" si="6"/>
        <v>147476.19</v>
      </c>
      <c r="L22" s="28">
        <f t="shared" si="6"/>
        <v>184089.73</v>
      </c>
      <c r="M22" s="28">
        <f t="shared" si="6"/>
        <v>95478.65</v>
      </c>
      <c r="N22" s="28">
        <f t="shared" si="6"/>
        <v>12864.32</v>
      </c>
      <c r="O22" s="28">
        <f t="shared" si="5"/>
        <v>2154100.75</v>
      </c>
      <c r="W22" s="51"/>
    </row>
    <row r="23" spans="1:15" ht="18.75" customHeight="1">
      <c r="A23" s="26" t="s">
        <v>34</v>
      </c>
      <c r="B23" s="28">
        <v>64774.4</v>
      </c>
      <c r="C23" s="28">
        <v>44586.62</v>
      </c>
      <c r="D23" s="28">
        <v>30566.38</v>
      </c>
      <c r="E23" s="28">
        <v>11508.32</v>
      </c>
      <c r="F23" s="28">
        <v>39355.61</v>
      </c>
      <c r="G23" s="28">
        <v>63328.59</v>
      </c>
      <c r="H23" s="28">
        <v>8262.62</v>
      </c>
      <c r="I23" s="28">
        <v>45487.72</v>
      </c>
      <c r="J23" s="28">
        <v>37796.94</v>
      </c>
      <c r="K23" s="28">
        <v>56958.63</v>
      </c>
      <c r="L23" s="28">
        <v>51776.7</v>
      </c>
      <c r="M23" s="28">
        <v>25229.69</v>
      </c>
      <c r="N23" s="28">
        <v>15469.49</v>
      </c>
      <c r="O23" s="28">
        <f t="shared" si="5"/>
        <v>495101.71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1132.76</v>
      </c>
      <c r="C26" s="28">
        <v>855.01</v>
      </c>
      <c r="D26" s="28">
        <v>737.93</v>
      </c>
      <c r="E26" s="28">
        <v>226.01</v>
      </c>
      <c r="F26" s="28">
        <v>795.11</v>
      </c>
      <c r="G26" s="28">
        <v>1113.7</v>
      </c>
      <c r="H26" s="28">
        <v>212.39</v>
      </c>
      <c r="I26" s="28">
        <v>846.85</v>
      </c>
      <c r="J26" s="28">
        <v>737.93</v>
      </c>
      <c r="K26" s="28">
        <v>980.27</v>
      </c>
      <c r="L26" s="28">
        <v>879.52</v>
      </c>
      <c r="M26" s="28">
        <v>495.58</v>
      </c>
      <c r="N26" s="28">
        <v>264.12</v>
      </c>
      <c r="O26" s="28">
        <f t="shared" si="5"/>
        <v>9277.180000000002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849.3</v>
      </c>
      <c r="L27" s="28">
        <v>753.83</v>
      </c>
      <c r="M27" s="28">
        <v>426.69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31311.44</v>
      </c>
      <c r="L30" s="28">
        <v>29202.33</v>
      </c>
      <c r="M30" s="28">
        <v>0</v>
      </c>
      <c r="N30" s="28">
        <v>0</v>
      </c>
      <c r="O30" s="28">
        <f t="shared" si="5"/>
        <v>60513.770000000004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2"/>
    </row>
    <row r="32" spans="1:15" ht="18.75" customHeight="1">
      <c r="A32" s="14" t="s">
        <v>37</v>
      </c>
      <c r="B32" s="28">
        <f>+B33+B35+B48+B49+B50+B55-B56</f>
        <v>-58168.94</v>
      </c>
      <c r="C32" s="28">
        <f aca="true" t="shared" si="7" ref="C32:O32">+C33+C35+C48+C49+C50+C55-C56</f>
        <v>-50764.649999999994</v>
      </c>
      <c r="D32" s="28">
        <f t="shared" si="7"/>
        <v>-11821.779999999999</v>
      </c>
      <c r="E32" s="28">
        <f t="shared" si="7"/>
        <v>-23668.86</v>
      </c>
      <c r="F32" s="28">
        <f t="shared" si="7"/>
        <v>-48142.03</v>
      </c>
      <c r="G32" s="28">
        <f t="shared" si="7"/>
        <v>-68795.12000000001</v>
      </c>
      <c r="H32" s="28">
        <f t="shared" si="7"/>
        <v>-28508.98</v>
      </c>
      <c r="I32" s="28">
        <f t="shared" si="7"/>
        <v>-29501.070000000003</v>
      </c>
      <c r="J32" s="28">
        <f t="shared" si="7"/>
        <v>85139.22</v>
      </c>
      <c r="K32" s="28">
        <f t="shared" si="7"/>
        <v>189248.59</v>
      </c>
      <c r="L32" s="28">
        <f t="shared" si="7"/>
        <v>134496.28</v>
      </c>
      <c r="M32" s="28">
        <f t="shared" si="7"/>
        <v>-23676.45</v>
      </c>
      <c r="N32" s="28">
        <f t="shared" si="7"/>
        <v>-43031.32</v>
      </c>
      <c r="O32" s="28">
        <f t="shared" si="7"/>
        <v>22804.889999999898</v>
      </c>
    </row>
    <row r="33" spans="1:15" ht="18.75" customHeight="1">
      <c r="A33" s="26" t="s">
        <v>38</v>
      </c>
      <c r="B33" s="29">
        <f>+B34</f>
        <v>-44242</v>
      </c>
      <c r="C33" s="29">
        <f>+C34</f>
        <v>-44598.4</v>
      </c>
      <c r="D33" s="29">
        <f aca="true" t="shared" si="8" ref="D33:O33">+D34</f>
        <v>-25273.6</v>
      </c>
      <c r="E33" s="29">
        <f t="shared" si="8"/>
        <v>-9050.8</v>
      </c>
      <c r="F33" s="29">
        <f t="shared" si="8"/>
        <v>-27368</v>
      </c>
      <c r="G33" s="29">
        <f t="shared" si="8"/>
        <v>-54313.6</v>
      </c>
      <c r="H33" s="29">
        <f t="shared" si="8"/>
        <v>-7607.6</v>
      </c>
      <c r="I33" s="29">
        <f t="shared" si="8"/>
        <v>-58836.8</v>
      </c>
      <c r="J33" s="29">
        <f t="shared" si="8"/>
        <v>-34078</v>
      </c>
      <c r="K33" s="29">
        <f t="shared" si="8"/>
        <v>-23465.2</v>
      </c>
      <c r="L33" s="29">
        <f t="shared" si="8"/>
        <v>-15435.2</v>
      </c>
      <c r="M33" s="29">
        <f t="shared" si="8"/>
        <v>-23918.4</v>
      </c>
      <c r="N33" s="29">
        <f t="shared" si="8"/>
        <v>-15408.8</v>
      </c>
      <c r="O33" s="29">
        <f t="shared" si="8"/>
        <v>-383596.4</v>
      </c>
    </row>
    <row r="34" spans="1:26" ht="18.75" customHeight="1">
      <c r="A34" s="27" t="s">
        <v>39</v>
      </c>
      <c r="B34" s="16">
        <f>ROUND((-B9)*$G$3,2)</f>
        <v>-44242</v>
      </c>
      <c r="C34" s="16">
        <f aca="true" t="shared" si="9" ref="C34:N34">ROUND((-C9)*$G$3,2)</f>
        <v>-44598.4</v>
      </c>
      <c r="D34" s="16">
        <f t="shared" si="9"/>
        <v>-25273.6</v>
      </c>
      <c r="E34" s="16">
        <f t="shared" si="9"/>
        <v>-9050.8</v>
      </c>
      <c r="F34" s="16">
        <f t="shared" si="9"/>
        <v>-27368</v>
      </c>
      <c r="G34" s="16">
        <f t="shared" si="9"/>
        <v>-54313.6</v>
      </c>
      <c r="H34" s="16">
        <f t="shared" si="9"/>
        <v>-7607.6</v>
      </c>
      <c r="I34" s="16">
        <f t="shared" si="9"/>
        <v>-58836.8</v>
      </c>
      <c r="J34" s="16">
        <f t="shared" si="9"/>
        <v>-34078</v>
      </c>
      <c r="K34" s="16">
        <f t="shared" si="9"/>
        <v>-23465.2</v>
      </c>
      <c r="L34" s="16">
        <f t="shared" si="9"/>
        <v>-15435.2</v>
      </c>
      <c r="M34" s="16">
        <f t="shared" si="9"/>
        <v>-23918.4</v>
      </c>
      <c r="N34" s="16">
        <f t="shared" si="9"/>
        <v>-15408.8</v>
      </c>
      <c r="O34" s="30">
        <f aca="true" t="shared" si="10" ref="O34:O56">SUM(B34:N34)</f>
        <v>-383596.4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-42900</v>
      </c>
      <c r="C35" s="29">
        <f aca="true" t="shared" si="11" ref="C35:O35">SUM(C36:C46)</f>
        <v>-29700</v>
      </c>
      <c r="D35" s="29">
        <f t="shared" si="11"/>
        <v>-19800</v>
      </c>
      <c r="E35" s="29">
        <f t="shared" si="11"/>
        <v>0</v>
      </c>
      <c r="F35" s="29">
        <f t="shared" si="11"/>
        <v>-16500</v>
      </c>
      <c r="G35" s="29">
        <f t="shared" si="11"/>
        <v>-19800</v>
      </c>
      <c r="H35" s="29">
        <f t="shared" si="11"/>
        <v>-22542.87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-151242.87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-42900</v>
      </c>
      <c r="C38" s="31">
        <v>-29700</v>
      </c>
      <c r="D38" s="31">
        <v>-19800</v>
      </c>
      <c r="E38" s="31">
        <v>0</v>
      </c>
      <c r="F38" s="31">
        <v>-16500</v>
      </c>
      <c r="G38" s="31">
        <v>-19800</v>
      </c>
      <c r="H38" s="31">
        <v>-19800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-148500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5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8.75" customHeight="1">
      <c r="A44" s="12" t="s">
        <v>84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-2742.87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-2742.87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8.75" customHeight="1">
      <c r="A45" s="12" t="s">
        <v>71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31">
        <f t="shared" si="10"/>
        <v>0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8.75" customHeight="1">
      <c r="A46" s="12" t="s">
        <v>72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31">
        <f t="shared" si="10"/>
        <v>0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8.75" customHeight="1">
      <c r="A48" s="26" t="s">
        <v>85</v>
      </c>
      <c r="B48" s="33">
        <v>28973.06</v>
      </c>
      <c r="C48" s="33">
        <v>23533.75</v>
      </c>
      <c r="D48" s="33">
        <v>33251.82</v>
      </c>
      <c r="E48" s="33">
        <v>-14618.06</v>
      </c>
      <c r="F48" s="33">
        <v>-4274.03</v>
      </c>
      <c r="G48" s="33">
        <v>5318.48</v>
      </c>
      <c r="H48" s="33">
        <v>1641.49</v>
      </c>
      <c r="I48" s="33">
        <v>29335.73</v>
      </c>
      <c r="J48" s="33">
        <v>119217.22</v>
      </c>
      <c r="K48" s="33">
        <v>212713.79</v>
      </c>
      <c r="L48" s="33">
        <v>149931.48</v>
      </c>
      <c r="M48" s="33">
        <v>241.95</v>
      </c>
      <c r="N48" s="33">
        <v>-27622.52</v>
      </c>
      <c r="O48" s="31">
        <f t="shared" si="10"/>
        <v>557644.1599999999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47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6"/>
      <c r="Q53" s="56"/>
      <c r="R53" s="56"/>
      <c r="S53" s="56"/>
      <c r="T53" s="56"/>
      <c r="U53" s="58"/>
      <c r="V53" s="59"/>
      <c r="W53" s="56"/>
      <c r="X53" s="56"/>
      <c r="Y53" s="56"/>
      <c r="Z53" s="56"/>
    </row>
    <row r="54" spans="1:26" ht="18.75" customHeight="1">
      <c r="A54" s="14" t="s">
        <v>48</v>
      </c>
      <c r="B54" s="34">
        <f>+B20+B32</f>
        <v>1461511.79</v>
      </c>
      <c r="C54" s="34">
        <f aca="true" t="shared" si="13" ref="C54:N54">+C20+C32</f>
        <v>1072905.2300000002</v>
      </c>
      <c r="D54" s="34">
        <f t="shared" si="13"/>
        <v>955184.2300000001</v>
      </c>
      <c r="E54" s="34">
        <f t="shared" si="13"/>
        <v>275325.15</v>
      </c>
      <c r="F54" s="34">
        <f t="shared" si="13"/>
        <v>1002513.1799999999</v>
      </c>
      <c r="G54" s="34">
        <f t="shared" si="13"/>
        <v>1408356.83</v>
      </c>
      <c r="H54" s="34">
        <f t="shared" si="13"/>
        <v>270620.42000000004</v>
      </c>
      <c r="I54" s="34">
        <f t="shared" si="13"/>
        <v>1104524.2</v>
      </c>
      <c r="J54" s="34">
        <f t="shared" si="13"/>
        <v>1062834.36</v>
      </c>
      <c r="K54" s="34">
        <f t="shared" si="13"/>
        <v>1493512.2699999998</v>
      </c>
      <c r="L54" s="34">
        <f t="shared" si="13"/>
        <v>1307410.9300000004</v>
      </c>
      <c r="M54" s="34">
        <f t="shared" si="13"/>
        <v>644207.85</v>
      </c>
      <c r="N54" s="34">
        <f t="shared" si="13"/>
        <v>297613.38</v>
      </c>
      <c r="O54" s="34">
        <f>SUM(B54:N54)</f>
        <v>12356519.82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0"/>
      <c r="B58" s="61"/>
      <c r="C58" s="61"/>
      <c r="D58" s="62"/>
      <c r="E58" s="62"/>
      <c r="F58" s="62"/>
      <c r="G58" s="62"/>
      <c r="H58" s="62"/>
      <c r="I58" s="61"/>
      <c r="J58" s="62"/>
      <c r="K58" s="62"/>
      <c r="L58" s="62"/>
      <c r="M58" s="62"/>
      <c r="N58" s="62"/>
      <c r="O58" s="63"/>
      <c r="P58" s="56"/>
      <c r="Q58" s="56"/>
      <c r="R58" s="58"/>
      <c r="S58" s="56"/>
    </row>
    <row r="59" spans="1:17" ht="1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56"/>
      <c r="Q59" s="56"/>
    </row>
    <row r="60" spans="1:17" ht="18.75" customHeight="1">
      <c r="A60" s="14" t="s">
        <v>51</v>
      </c>
      <c r="B60" s="42">
        <f aca="true" t="shared" si="14" ref="B60:O60">SUM(B61:B71)</f>
        <v>1461511.78</v>
      </c>
      <c r="C60" s="42">
        <f t="shared" si="14"/>
        <v>1072905.2400000002</v>
      </c>
      <c r="D60" s="42">
        <f t="shared" si="14"/>
        <v>955184.2399999999</v>
      </c>
      <c r="E60" s="42">
        <f t="shared" si="14"/>
        <v>275325.15</v>
      </c>
      <c r="F60" s="42">
        <f t="shared" si="14"/>
        <v>1002513.1900000001</v>
      </c>
      <c r="G60" s="42">
        <f t="shared" si="14"/>
        <v>1408356.8199999998</v>
      </c>
      <c r="H60" s="42">
        <f t="shared" si="14"/>
        <v>270620.43</v>
      </c>
      <c r="I60" s="42">
        <f t="shared" si="14"/>
        <v>1104524.2000000002</v>
      </c>
      <c r="J60" s="42">
        <f t="shared" si="14"/>
        <v>1062834.36</v>
      </c>
      <c r="K60" s="42">
        <f t="shared" si="14"/>
        <v>1493512.27</v>
      </c>
      <c r="L60" s="42">
        <f t="shared" si="14"/>
        <v>1307410.9300000002</v>
      </c>
      <c r="M60" s="42">
        <f t="shared" si="14"/>
        <v>644207.85</v>
      </c>
      <c r="N60" s="42">
        <f t="shared" si="14"/>
        <v>297613.39</v>
      </c>
      <c r="O60" s="34">
        <f t="shared" si="14"/>
        <v>12356519.85</v>
      </c>
      <c r="Q60"/>
    </row>
    <row r="61" spans="1:18" ht="18.75" customHeight="1">
      <c r="A61" s="26" t="s">
        <v>52</v>
      </c>
      <c r="B61" s="42">
        <v>1195238.51</v>
      </c>
      <c r="C61" s="42">
        <v>761414.4400000001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1956652.9500000002</v>
      </c>
      <c r="P61"/>
      <c r="Q61"/>
      <c r="R61" s="41"/>
    </row>
    <row r="62" spans="1:16" ht="18.75" customHeight="1">
      <c r="A62" s="26" t="s">
        <v>53</v>
      </c>
      <c r="B62" s="42">
        <v>266273.27</v>
      </c>
      <c r="C62" s="42">
        <v>311490.80000000005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577764.0700000001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955184.2399999999</v>
      </c>
      <c r="E63" s="43">
        <v>0</v>
      </c>
      <c r="F63" s="43">
        <v>0</v>
      </c>
      <c r="G63" s="43">
        <v>0</v>
      </c>
      <c r="H63" s="42">
        <v>270620.43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1225804.67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275325.15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275325.15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1002513.1900000001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1002513.1900000001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1408356.8199999998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1408356.8199999998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1104524.2000000002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1104524.2000000002</v>
      </c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1062834.36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1062834.36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1493512.27</v>
      </c>
      <c r="L69" s="29">
        <v>1307410.9300000002</v>
      </c>
      <c r="M69" s="43">
        <v>0</v>
      </c>
      <c r="N69" s="43">
        <v>0</v>
      </c>
      <c r="O69" s="34">
        <f t="shared" si="15"/>
        <v>2800923.2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644207.85</v>
      </c>
      <c r="N70" s="43">
        <v>0</v>
      </c>
      <c r="O70" s="34">
        <f t="shared" si="15"/>
        <v>644207.85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297613.39</v>
      </c>
      <c r="O71" s="46">
        <f t="shared" si="15"/>
        <v>297613.39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0" t="s">
        <v>86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2024-03-06T14:45:03Z</dcterms:modified>
  <cp:category/>
  <cp:version/>
  <cp:contentType/>
  <cp:contentStatus/>
</cp:coreProperties>
</file>