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<sst xmlns="http://schemas.openxmlformats.org/spreadsheetml/2006/main" count="89" uniqueCount="86">
  <si>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</si>
  <si>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</si>
  <si>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</si>
  <si>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</si>
  <si>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</si>
  <si>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</si>
  <si>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</si>
  <si>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</si>
  <si>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</si>
  <si>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</si>
  <si>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</si>
  <si>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</si>
  <si>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</si>
  <si>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</si>
  <si>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</si>
  <si>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</si>
  <si>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</si>
  <si>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</si>
  <si>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</si>
  <si>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</si>
  <si>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</si>
  <si>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</si>
  <si>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</si>
  <si>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</si>
  <si>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</si>
  <si>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</si>
  <si>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</si>
  <si>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</si>
  <si>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</si>
  <si>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</si>
  <si>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</si>
  <si>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</si>
  <si>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</si>
  <si>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</si>
  <si>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</si>
  <si>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</si>
  <si>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</si>
  <si>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</si>
  <si>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</si>
  <si>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</si>
  <si>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</si>
  <si>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</si>
  <si>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</si>
  <si>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</si>
  <si>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</si>
  <si>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</si>
  <si>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</si>
  <si>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</si>
  <si>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</si>
  <si>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</si>
  <si>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</si>
  <si>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</si>
  <si>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</si>
  <si>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</si>
  <si>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</si>
  <si>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</si>
  <si>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</si>
  <si>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</si>
  <si>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</si>
  <si>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</si>
  <si>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</si>
  <si>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</si>
  <si>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</si>
  <si>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</si>
  <si>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</si>
  <si>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</si>
  <si>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</si>
  <si>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</si>
  <si>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</si>
  <si>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</si>
  <si>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</si>
  <si>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</si>
  <si>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</si>
  <si>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</si>
  <si>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</si>
  <si>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</si>
  <si>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</si>
  <si>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</si>
  <si>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</si>
  <si>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</si>
  <si>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</si>
  <si>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</si>
  <si>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</si>
  <si>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07/10/23 - VENCIMENTO 16/10/23</t>
  </si>
  <si>
    <t>5.2.9. Chip Claro</t>
  </si>
  <si>
    <t>5.0. Remuneração Veículos Elétricos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</si>
</sst>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600075</xdr:colOff>
      <xdr:row>77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2880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6.25390625" style="1" customWidth="1"/>
    <col min="12" max="12" width="15.3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262725</v>
      </c>
      <c r="C7" s="9">
        <f t="shared" si="0"/>
        <v>173874</v>
      </c>
      <c r="D7" s="9">
        <f t="shared" si="0"/>
        <v>178968</v>
      </c>
      <c r="E7" s="9">
        <f t="shared" si="0"/>
        <v>48864</v>
      </c>
      <c r="F7" s="9">
        <f t="shared" si="0"/>
        <v>137679</v>
      </c>
      <c r="G7" s="9">
        <f t="shared" si="0"/>
        <v>209685</v>
      </c>
      <c r="H7" s="9">
        <f t="shared" si="0"/>
        <v>29918</v>
      </c>
      <c r="I7" s="9">
        <f t="shared" si="0"/>
        <v>136155</v>
      </c>
      <c r="J7" s="9">
        <f t="shared" si="0"/>
        <v>115947</v>
      </c>
      <c r="K7" s="9">
        <f t="shared" si="0"/>
        <v>222309</v>
      </c>
      <c r="L7" s="9">
        <f t="shared" si="0"/>
        <v>170654</v>
      </c>
      <c r="M7" s="9">
        <f t="shared" si="0"/>
        <v>77357</v>
      </c>
      <c r="N7" s="9">
        <f t="shared" si="0"/>
        <v>50221</v>
      </c>
      <c r="O7" s="9">
        <f t="shared" si="0"/>
        <v>1814356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82</v>
      </c>
      <c r="B8" s="11">
        <f aca="true" t="shared" si="1" ref="B8:O8">B9+B10</f>
        <v>9871</v>
      </c>
      <c r="C8" s="11">
        <f t="shared" si="1"/>
        <v>9748</v>
      </c>
      <c r="D8" s="11">
        <f t="shared" si="1"/>
        <v>6338</v>
      </c>
      <c r="E8" s="11">
        <f t="shared" si="1"/>
        <v>1981</v>
      </c>
      <c r="F8" s="11">
        <f t="shared" si="1"/>
        <v>5665</v>
      </c>
      <c r="G8" s="11">
        <f t="shared" si="1"/>
        <v>10479</v>
      </c>
      <c r="H8" s="11">
        <f t="shared" si="1"/>
        <v>1539</v>
      </c>
      <c r="I8" s="11">
        <f t="shared" si="1"/>
        <v>9175</v>
      </c>
      <c r="J8" s="11">
        <f t="shared" si="1"/>
        <v>5912</v>
      </c>
      <c r="K8" s="11">
        <f t="shared" si="1"/>
        <v>4840</v>
      </c>
      <c r="L8" s="11">
        <f t="shared" si="1"/>
        <v>3357</v>
      </c>
      <c r="M8" s="11">
        <f t="shared" si="1"/>
        <v>4132</v>
      </c>
      <c r="N8" s="11">
        <f t="shared" si="1"/>
        <v>2749</v>
      </c>
      <c r="O8" s="11">
        <f t="shared" si="1"/>
        <v>75786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9871</v>
      </c>
      <c r="C9" s="11">
        <v>9748</v>
      </c>
      <c r="D9" s="11">
        <v>6338</v>
      </c>
      <c r="E9" s="11">
        <v>1981</v>
      </c>
      <c r="F9" s="11">
        <v>5665</v>
      </c>
      <c r="G9" s="11">
        <v>10479</v>
      </c>
      <c r="H9" s="11">
        <v>1539</v>
      </c>
      <c r="I9" s="11">
        <v>9175</v>
      </c>
      <c r="J9" s="11">
        <v>5912</v>
      </c>
      <c r="K9" s="11">
        <v>4839</v>
      </c>
      <c r="L9" s="11">
        <v>3357</v>
      </c>
      <c r="M9" s="11">
        <v>4132</v>
      </c>
      <c r="N9" s="11">
        <v>2733</v>
      </c>
      <c r="O9" s="11">
        <f>SUM(B9:N9)</f>
        <v>75769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</v>
      </c>
      <c r="L10" s="13">
        <v>0</v>
      </c>
      <c r="M10" s="13">
        <v>0</v>
      </c>
      <c r="N10" s="13">
        <v>16</v>
      </c>
      <c r="O10" s="11">
        <f>SUM(B10:N10)</f>
        <v>17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71</v>
      </c>
      <c r="B11" s="13">
        <v>252854</v>
      </c>
      <c r="C11" s="13">
        <v>164126</v>
      </c>
      <c r="D11" s="13">
        <v>172630</v>
      </c>
      <c r="E11" s="13">
        <v>46883</v>
      </c>
      <c r="F11" s="13">
        <v>132014</v>
      </c>
      <c r="G11" s="13">
        <v>199206</v>
      </c>
      <c r="H11" s="13">
        <v>28379</v>
      </c>
      <c r="I11" s="13">
        <v>126980</v>
      </c>
      <c r="J11" s="13">
        <v>110035</v>
      </c>
      <c r="K11" s="13">
        <v>217469</v>
      </c>
      <c r="L11" s="13">
        <v>167297</v>
      </c>
      <c r="M11" s="13">
        <v>73225</v>
      </c>
      <c r="N11" s="13">
        <v>47472</v>
      </c>
      <c r="O11" s="11">
        <f>SUM(B11:N11)</f>
        <v>1738570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75</v>
      </c>
      <c r="B12" s="13">
        <v>19264</v>
      </c>
      <c r="C12" s="13">
        <v>15818</v>
      </c>
      <c r="D12" s="13">
        <v>14113</v>
      </c>
      <c r="E12" s="13">
        <v>5110</v>
      </c>
      <c r="F12" s="13">
        <v>12852</v>
      </c>
      <c r="G12" s="13">
        <v>21166</v>
      </c>
      <c r="H12" s="13">
        <v>3216</v>
      </c>
      <c r="I12" s="13">
        <v>13102</v>
      </c>
      <c r="J12" s="13">
        <v>9942</v>
      </c>
      <c r="K12" s="13">
        <v>15813</v>
      </c>
      <c r="L12" s="13">
        <v>11418</v>
      </c>
      <c r="M12" s="13">
        <v>4058</v>
      </c>
      <c r="N12" s="13">
        <v>2165</v>
      </c>
      <c r="O12" s="11">
        <f>SUM(B12:N12)</f>
        <v>148037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76</v>
      </c>
      <c r="B13" s="15">
        <f aca="true" t="shared" si="2" ref="B13:N13">B11-B12</f>
        <v>233590</v>
      </c>
      <c r="C13" s="15">
        <f t="shared" si="2"/>
        <v>148308</v>
      </c>
      <c r="D13" s="15">
        <f t="shared" si="2"/>
        <v>158517</v>
      </c>
      <c r="E13" s="15">
        <f t="shared" si="2"/>
        <v>41773</v>
      </c>
      <c r="F13" s="15">
        <f t="shared" si="2"/>
        <v>119162</v>
      </c>
      <c r="G13" s="15">
        <f t="shared" si="2"/>
        <v>178040</v>
      </c>
      <c r="H13" s="15">
        <f t="shared" si="2"/>
        <v>25163</v>
      </c>
      <c r="I13" s="15">
        <f t="shared" si="2"/>
        <v>113878</v>
      </c>
      <c r="J13" s="15">
        <f t="shared" si="2"/>
        <v>100093</v>
      </c>
      <c r="K13" s="15">
        <f t="shared" si="2"/>
        <v>201656</v>
      </c>
      <c r="L13" s="15">
        <f t="shared" si="2"/>
        <v>155879</v>
      </c>
      <c r="M13" s="15">
        <f t="shared" si="2"/>
        <v>69167</v>
      </c>
      <c r="N13" s="15">
        <f t="shared" si="2"/>
        <v>45307</v>
      </c>
      <c r="O13" s="11">
        <f>SUM(B13:N13)</f>
        <v>1590533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65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1.170948045700133</v>
      </c>
      <c r="C18" s="19">
        <v>1.249997839103059</v>
      </c>
      <c r="D18" s="19">
        <v>1.376349287733209</v>
      </c>
      <c r="E18" s="19">
        <v>0.831276963881968</v>
      </c>
      <c r="F18" s="19">
        <v>1.375084254120279</v>
      </c>
      <c r="G18" s="19">
        <v>1.423084010932018</v>
      </c>
      <c r="H18" s="19">
        <v>1.486632760063784</v>
      </c>
      <c r="I18" s="19">
        <v>1.285664474436692</v>
      </c>
      <c r="J18" s="19">
        <v>1.366055108120228</v>
      </c>
      <c r="K18" s="19">
        <v>1.152773831007267</v>
      </c>
      <c r="L18" s="19">
        <v>1.228384217003143</v>
      </c>
      <c r="M18" s="19">
        <v>1.202861127756576</v>
      </c>
      <c r="N18" s="19">
        <v>1.032572824122402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66</v>
      </c>
      <c r="B20" s="24">
        <f>SUM(B21:B30)</f>
        <v>1016188.4799999999</v>
      </c>
      <c r="C20" s="24">
        <f aca="true" t="shared" si="3" ref="C20:N20">SUM(C21:C30)</f>
        <v>723806.7</v>
      </c>
      <c r="D20" s="24">
        <f t="shared" si="3"/>
        <v>705243.4</v>
      </c>
      <c r="E20" s="24">
        <f t="shared" si="3"/>
        <v>204858.99999999997</v>
      </c>
      <c r="F20" s="24">
        <f t="shared" si="3"/>
        <v>643952.5700000001</v>
      </c>
      <c r="G20" s="24">
        <f t="shared" si="3"/>
        <v>843858.27</v>
      </c>
      <c r="H20" s="24">
        <f t="shared" si="3"/>
        <v>181263.08999999994</v>
      </c>
      <c r="I20" s="24">
        <f t="shared" si="3"/>
        <v>606875.0000000001</v>
      </c>
      <c r="J20" s="24">
        <f t="shared" si="3"/>
        <v>535953.65</v>
      </c>
      <c r="K20" s="24">
        <f t="shared" si="3"/>
        <v>851404</v>
      </c>
      <c r="L20" s="24">
        <f t="shared" si="3"/>
        <v>796654.2300000001</v>
      </c>
      <c r="M20" s="24">
        <f t="shared" si="3"/>
        <v>401520.6099999999</v>
      </c>
      <c r="N20" s="24">
        <f t="shared" si="3"/>
        <v>197984.88999999998</v>
      </c>
      <c r="O20" s="24">
        <f>O21+O22+O23+O24+O25+O26+O27+O28+O29+O30</f>
        <v>7709563.889999998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775564.2</v>
      </c>
      <c r="C21" s="28">
        <f aca="true" t="shared" si="4" ref="C21:N21">ROUND((C15+C16)*C7,2)</f>
        <v>530246.15</v>
      </c>
      <c r="D21" s="28">
        <f t="shared" si="4"/>
        <v>478649.92</v>
      </c>
      <c r="E21" s="28">
        <f t="shared" si="4"/>
        <v>223259.62</v>
      </c>
      <c r="F21" s="28">
        <f t="shared" si="4"/>
        <v>426791.13</v>
      </c>
      <c r="G21" s="28">
        <f t="shared" si="4"/>
        <v>534822.56</v>
      </c>
      <c r="H21" s="28">
        <f t="shared" si="4"/>
        <v>102457.18</v>
      </c>
      <c r="I21" s="28">
        <f t="shared" si="4"/>
        <v>412290.96</v>
      </c>
      <c r="J21" s="28">
        <f t="shared" si="4"/>
        <v>353139.78</v>
      </c>
      <c r="K21" s="28">
        <f t="shared" si="4"/>
        <v>640005.38</v>
      </c>
      <c r="L21" s="28">
        <f t="shared" si="4"/>
        <v>559403.81</v>
      </c>
      <c r="M21" s="28">
        <f t="shared" si="4"/>
        <v>292602.85</v>
      </c>
      <c r="N21" s="28">
        <f t="shared" si="4"/>
        <v>171590.09</v>
      </c>
      <c r="O21" s="28">
        <f aca="true" t="shared" si="5" ref="O21:O30">SUM(B21:N21)</f>
        <v>5500823.629999999</v>
      </c>
    </row>
    <row r="22" spans="1:23" ht="18.75" customHeight="1">
      <c r="A22" s="26" t="s">
        <v>33</v>
      </c>
      <c r="B22" s="28">
        <f>IF(B18&lt;&gt;0,ROUND((B18-1)*B21,2),0)</f>
        <v>132581.18</v>
      </c>
      <c r="C22" s="28">
        <f aca="true" t="shared" si="6" ref="C22:N22">IF(C18&lt;&gt;0,ROUND((C18-1)*C21,2),0)</f>
        <v>132560.39</v>
      </c>
      <c r="D22" s="28">
        <f t="shared" si="6"/>
        <v>180139.56</v>
      </c>
      <c r="E22" s="28">
        <f t="shared" si="6"/>
        <v>-37669.04</v>
      </c>
      <c r="F22" s="28">
        <f t="shared" si="6"/>
        <v>160082.63</v>
      </c>
      <c r="G22" s="28">
        <f t="shared" si="6"/>
        <v>226274.87</v>
      </c>
      <c r="H22" s="28">
        <f t="shared" si="6"/>
        <v>49859.02</v>
      </c>
      <c r="I22" s="28">
        <f t="shared" si="6"/>
        <v>117776.88</v>
      </c>
      <c r="J22" s="28">
        <f t="shared" si="6"/>
        <v>129268.62</v>
      </c>
      <c r="K22" s="28">
        <f t="shared" si="6"/>
        <v>97776.07</v>
      </c>
      <c r="L22" s="28">
        <f t="shared" si="6"/>
        <v>127759</v>
      </c>
      <c r="M22" s="28">
        <f t="shared" si="6"/>
        <v>59357.74</v>
      </c>
      <c r="N22" s="28">
        <f t="shared" si="6"/>
        <v>5589.17</v>
      </c>
      <c r="O22" s="28">
        <f t="shared" si="5"/>
        <v>1381356.0899999999</v>
      </c>
      <c r="W22" s="51"/>
    </row>
    <row r="23" spans="1:15" ht="18.75" customHeight="1">
      <c r="A23" s="26" t="s">
        <v>34</v>
      </c>
      <c r="B23" s="28">
        <v>41667.36</v>
      </c>
      <c r="C23" s="28">
        <v>31305.62</v>
      </c>
      <c r="D23" s="28">
        <v>22329.49</v>
      </c>
      <c r="E23" s="28">
        <v>8003.83</v>
      </c>
      <c r="F23" s="28">
        <v>25936.16</v>
      </c>
      <c r="G23" s="28">
        <v>36623.55</v>
      </c>
      <c r="H23" s="28">
        <v>6437.65</v>
      </c>
      <c r="I23" s="28">
        <v>29553.92</v>
      </c>
      <c r="J23" s="28">
        <v>23469.74</v>
      </c>
      <c r="K23" s="28">
        <v>36595.73</v>
      </c>
      <c r="L23" s="28">
        <v>34646.87</v>
      </c>
      <c r="M23" s="28">
        <v>17610.2</v>
      </c>
      <c r="N23" s="28">
        <v>9937.84</v>
      </c>
      <c r="O23" s="28">
        <f t="shared" si="5"/>
        <v>324117.9600000001</v>
      </c>
    </row>
    <row r="24" spans="1:15" ht="18.75" customHeight="1">
      <c r="A24" s="26" t="s">
        <v>35</v>
      </c>
      <c r="B24" s="28">
        <v>3540.1</v>
      </c>
      <c r="C24" s="28">
        <v>3540.1</v>
      </c>
      <c r="D24" s="28">
        <v>1770.05</v>
      </c>
      <c r="E24" s="28">
        <v>1770.05</v>
      </c>
      <c r="F24" s="28">
        <v>1770.05</v>
      </c>
      <c r="G24" s="28">
        <v>1770.05</v>
      </c>
      <c r="H24" s="28">
        <v>1770.05</v>
      </c>
      <c r="I24" s="28">
        <v>3540.1</v>
      </c>
      <c r="J24" s="28">
        <v>1770.05</v>
      </c>
      <c r="K24" s="28">
        <v>1770.05</v>
      </c>
      <c r="L24" s="28">
        <v>1770.05</v>
      </c>
      <c r="M24" s="28">
        <v>1770.05</v>
      </c>
      <c r="N24" s="28">
        <v>1770.05</v>
      </c>
      <c r="O24" s="28">
        <f t="shared" si="5"/>
        <v>28320.799999999992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67</v>
      </c>
      <c r="B26" s="28">
        <v>1298.86</v>
      </c>
      <c r="C26" s="28">
        <v>950.32</v>
      </c>
      <c r="D26" s="28">
        <v>931.26</v>
      </c>
      <c r="E26" s="28">
        <v>266.85</v>
      </c>
      <c r="F26" s="28">
        <v>838.68</v>
      </c>
      <c r="G26" s="28">
        <v>1089.19</v>
      </c>
      <c r="H26" s="28">
        <v>217.84</v>
      </c>
      <c r="I26" s="28">
        <v>767.88</v>
      </c>
      <c r="J26" s="28">
        <v>691.64</v>
      </c>
      <c r="K26" s="28">
        <v>1100.08</v>
      </c>
      <c r="L26" s="28">
        <v>1026.56</v>
      </c>
      <c r="M26" s="28">
        <v>506.47</v>
      </c>
      <c r="N26" s="28">
        <v>255.96</v>
      </c>
      <c r="O26" s="28">
        <f t="shared" si="5"/>
        <v>9941.589999999998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68</v>
      </c>
      <c r="B27" s="28">
        <v>997.87</v>
      </c>
      <c r="C27" s="28">
        <v>742.95</v>
      </c>
      <c r="D27" s="28">
        <v>651.62</v>
      </c>
      <c r="E27" s="28">
        <v>199.04</v>
      </c>
      <c r="F27" s="28">
        <v>655.72</v>
      </c>
      <c r="G27" s="28">
        <v>883.35</v>
      </c>
      <c r="H27" s="28">
        <v>163.58</v>
      </c>
      <c r="I27" s="28">
        <v>691.18</v>
      </c>
      <c r="J27" s="28">
        <v>658.44</v>
      </c>
      <c r="K27" s="28">
        <v>849.31</v>
      </c>
      <c r="L27" s="28">
        <v>753.87</v>
      </c>
      <c r="M27" s="28">
        <v>426.68</v>
      </c>
      <c r="N27" s="28">
        <v>223.57</v>
      </c>
      <c r="O27" s="28">
        <f t="shared" si="5"/>
        <v>7897.179999999999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69</v>
      </c>
      <c r="B28" s="28">
        <v>465.41</v>
      </c>
      <c r="C28" s="28">
        <v>346.51</v>
      </c>
      <c r="D28" s="28">
        <v>303.92</v>
      </c>
      <c r="E28" s="28">
        <v>92.83</v>
      </c>
      <c r="F28" s="28">
        <v>305.82</v>
      </c>
      <c r="G28" s="28">
        <v>412</v>
      </c>
      <c r="H28" s="28">
        <v>76.3</v>
      </c>
      <c r="I28" s="28">
        <v>320.45</v>
      </c>
      <c r="J28" s="28">
        <v>308.37</v>
      </c>
      <c r="K28" s="28">
        <v>390.39</v>
      </c>
      <c r="L28" s="28">
        <v>351.6</v>
      </c>
      <c r="M28" s="28">
        <v>199.01</v>
      </c>
      <c r="N28" s="28">
        <v>104.27</v>
      </c>
      <c r="O28" s="28">
        <f t="shared" si="5"/>
        <v>3676.8799999999997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70</v>
      </c>
      <c r="B29" s="28">
        <v>60073.5</v>
      </c>
      <c r="C29" s="28">
        <v>24114.66</v>
      </c>
      <c r="D29" s="28">
        <v>20467.58</v>
      </c>
      <c r="E29" s="28">
        <v>8935.82</v>
      </c>
      <c r="F29" s="28">
        <v>27572.38</v>
      </c>
      <c r="G29" s="28">
        <v>41982.7</v>
      </c>
      <c r="H29" s="28">
        <v>20281.47</v>
      </c>
      <c r="I29" s="28">
        <v>41933.63</v>
      </c>
      <c r="J29" s="28">
        <v>26647.01</v>
      </c>
      <c r="K29" s="28">
        <v>41156.19</v>
      </c>
      <c r="L29" s="28">
        <v>41078.72</v>
      </c>
      <c r="M29" s="28">
        <v>29047.61</v>
      </c>
      <c r="N29" s="28">
        <v>8513.94</v>
      </c>
      <c r="O29" s="28">
        <f t="shared" si="5"/>
        <v>391805.21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31760.8</v>
      </c>
      <c r="L30" s="28">
        <v>29863.75</v>
      </c>
      <c r="M30" s="28">
        <v>0</v>
      </c>
      <c r="N30" s="28">
        <v>0</v>
      </c>
      <c r="O30" s="28">
        <f t="shared" si="5"/>
        <v>61624.55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2"/>
    </row>
    <row r="32" spans="1:15" ht="18.75" customHeight="1">
      <c r="A32" s="14" t="s">
        <v>37</v>
      </c>
      <c r="B32" s="28">
        <f>+B33+B35+B48+B49+B50+B55-B56</f>
        <v>-43432.4</v>
      </c>
      <c r="C32" s="28">
        <f aca="true" t="shared" si="7" ref="C32:O32">+C33+C35+C48+C49+C50+C55-C56</f>
        <v>-42891.2</v>
      </c>
      <c r="D32" s="28">
        <f t="shared" si="7"/>
        <v>-34734.96</v>
      </c>
      <c r="E32" s="28">
        <f t="shared" si="7"/>
        <v>-10675.63</v>
      </c>
      <c r="F32" s="28">
        <f t="shared" si="7"/>
        <v>-31089.8</v>
      </c>
      <c r="G32" s="28">
        <f t="shared" si="7"/>
        <v>-54126.36</v>
      </c>
      <c r="H32" s="28">
        <f t="shared" si="7"/>
        <v>-8381.42</v>
      </c>
      <c r="I32" s="28">
        <f t="shared" si="7"/>
        <v>-46019.41</v>
      </c>
      <c r="J32" s="28">
        <f t="shared" si="7"/>
        <v>-26012.8</v>
      </c>
      <c r="K32" s="28">
        <f t="shared" si="7"/>
        <v>-21291.6</v>
      </c>
      <c r="L32" s="28">
        <f t="shared" si="7"/>
        <v>-14770.8</v>
      </c>
      <c r="M32" s="28">
        <f t="shared" si="7"/>
        <v>-18180.8</v>
      </c>
      <c r="N32" s="28">
        <f t="shared" si="7"/>
        <v>-13919.91</v>
      </c>
      <c r="O32" s="28">
        <f t="shared" si="7"/>
        <v>-365527.08999999997</v>
      </c>
    </row>
    <row r="33" spans="1:15" ht="18.75" customHeight="1">
      <c r="A33" s="26" t="s">
        <v>38</v>
      </c>
      <c r="B33" s="29">
        <f>+B34</f>
        <v>-43432.4</v>
      </c>
      <c r="C33" s="29">
        <f>+C34</f>
        <v>-42891.2</v>
      </c>
      <c r="D33" s="29">
        <f aca="true" t="shared" si="8" ref="D33:O33">+D34</f>
        <v>-27887.2</v>
      </c>
      <c r="E33" s="29">
        <f t="shared" si="8"/>
        <v>-8716.4</v>
      </c>
      <c r="F33" s="29">
        <f t="shared" si="8"/>
        <v>-24926</v>
      </c>
      <c r="G33" s="29">
        <f t="shared" si="8"/>
        <v>-46107.6</v>
      </c>
      <c r="H33" s="29">
        <f t="shared" si="8"/>
        <v>-6771.6</v>
      </c>
      <c r="I33" s="29">
        <f t="shared" si="8"/>
        <v>-40370</v>
      </c>
      <c r="J33" s="29">
        <f t="shared" si="8"/>
        <v>-26012.8</v>
      </c>
      <c r="K33" s="29">
        <f t="shared" si="8"/>
        <v>-21291.6</v>
      </c>
      <c r="L33" s="29">
        <f t="shared" si="8"/>
        <v>-14770.8</v>
      </c>
      <c r="M33" s="29">
        <f t="shared" si="8"/>
        <v>-18180.8</v>
      </c>
      <c r="N33" s="29">
        <f t="shared" si="8"/>
        <v>-12025.2</v>
      </c>
      <c r="O33" s="29">
        <f t="shared" si="8"/>
        <v>-333383.6</v>
      </c>
    </row>
    <row r="34" spans="1:26" ht="18.75" customHeight="1">
      <c r="A34" s="27" t="s">
        <v>39</v>
      </c>
      <c r="B34" s="16">
        <f>ROUND((-B9)*$G$3,2)</f>
        <v>-43432.4</v>
      </c>
      <c r="C34" s="16">
        <f aca="true" t="shared" si="9" ref="C34:N34">ROUND((-C9)*$G$3,2)</f>
        <v>-42891.2</v>
      </c>
      <c r="D34" s="16">
        <f t="shared" si="9"/>
        <v>-27887.2</v>
      </c>
      <c r="E34" s="16">
        <f t="shared" si="9"/>
        <v>-8716.4</v>
      </c>
      <c r="F34" s="16">
        <f t="shared" si="9"/>
        <v>-24926</v>
      </c>
      <c r="G34" s="16">
        <f t="shared" si="9"/>
        <v>-46107.6</v>
      </c>
      <c r="H34" s="16">
        <f t="shared" si="9"/>
        <v>-6771.6</v>
      </c>
      <c r="I34" s="16">
        <f t="shared" si="9"/>
        <v>-40370</v>
      </c>
      <c r="J34" s="16">
        <f t="shared" si="9"/>
        <v>-26012.8</v>
      </c>
      <c r="K34" s="16">
        <f t="shared" si="9"/>
        <v>-21291.6</v>
      </c>
      <c r="L34" s="16">
        <f t="shared" si="9"/>
        <v>-14770.8</v>
      </c>
      <c r="M34" s="16">
        <f t="shared" si="9"/>
        <v>-18180.8</v>
      </c>
      <c r="N34" s="16">
        <f t="shared" si="9"/>
        <v>-12025.2</v>
      </c>
      <c r="O34" s="30">
        <f aca="true" t="shared" si="10" ref="O34:O56">SUM(B34:N34)</f>
        <v>-333383.6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0</v>
      </c>
      <c r="C35" s="29">
        <f aca="true" t="shared" si="11" ref="C35:O35">SUM(C36:C46)</f>
        <v>0</v>
      </c>
      <c r="D35" s="29">
        <f t="shared" si="11"/>
        <v>-6847.76</v>
      </c>
      <c r="E35" s="29">
        <f t="shared" si="11"/>
        <v>-1959.23</v>
      </c>
      <c r="F35" s="29">
        <f t="shared" si="11"/>
        <v>-6163.8</v>
      </c>
      <c r="G35" s="29">
        <f t="shared" si="11"/>
        <v>-8018.76</v>
      </c>
      <c r="H35" s="29">
        <f t="shared" si="11"/>
        <v>-1609.82</v>
      </c>
      <c r="I35" s="29">
        <f t="shared" si="11"/>
        <v>-5649.41</v>
      </c>
      <c r="J35" s="29">
        <f t="shared" si="11"/>
        <v>0</v>
      </c>
      <c r="K35" s="29">
        <f t="shared" si="11"/>
        <v>0</v>
      </c>
      <c r="L35" s="29">
        <f t="shared" si="11"/>
        <v>0</v>
      </c>
      <c r="M35" s="29">
        <f t="shared" si="11"/>
        <v>0</v>
      </c>
      <c r="N35" s="29">
        <f t="shared" si="11"/>
        <v>-1894.71</v>
      </c>
      <c r="O35" s="29">
        <f t="shared" si="11"/>
        <v>-32143.49</v>
      </c>
    </row>
    <row r="36" spans="1:26" ht="18.75" customHeight="1">
      <c r="A36" s="27" t="s">
        <v>41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80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 s="57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81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84</v>
      </c>
      <c r="B44" s="31">
        <v>0</v>
      </c>
      <c r="C44" s="31">
        <v>0</v>
      </c>
      <c r="D44" s="31">
        <v>-6847.76</v>
      </c>
      <c r="E44" s="31">
        <v>-1959.23</v>
      </c>
      <c r="F44" s="31">
        <v>-6163.8</v>
      </c>
      <c r="G44" s="31">
        <v>-8018.76</v>
      </c>
      <c r="H44" s="31">
        <v>-1609.82</v>
      </c>
      <c r="I44" s="31">
        <v>-5649.41</v>
      </c>
      <c r="J44" s="31">
        <v>0</v>
      </c>
      <c r="K44" s="31">
        <v>0</v>
      </c>
      <c r="L44" s="31">
        <v>0</v>
      </c>
      <c r="M44" s="31">
        <v>0</v>
      </c>
      <c r="N44" s="31">
        <v>-1894.71</v>
      </c>
      <c r="O44" s="31">
        <f>SUM(B44:N44)</f>
        <v>-32143.49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72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73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26" t="s">
        <v>47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 t="shared" si="10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48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>SUM(B49:N49)</f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74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77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8"/>
      <c r="Q53" s="58"/>
      <c r="R53" s="58"/>
      <c r="S53" s="58"/>
      <c r="T53" s="58"/>
      <c r="U53" s="60"/>
      <c r="V53" s="61"/>
      <c r="W53" s="58"/>
      <c r="X53" s="58"/>
      <c r="Y53" s="58"/>
      <c r="Z53" s="58"/>
    </row>
    <row r="54" spans="1:26" ht="18.75" customHeight="1">
      <c r="A54" s="14" t="s">
        <v>49</v>
      </c>
      <c r="B54" s="34">
        <f>+B20+B32</f>
        <v>972756.0799999998</v>
      </c>
      <c r="C54" s="34">
        <f aca="true" t="shared" si="13" ref="C54:N54">+C20+C32</f>
        <v>680915.5</v>
      </c>
      <c r="D54" s="34">
        <f t="shared" si="13"/>
        <v>670508.4400000001</v>
      </c>
      <c r="E54" s="34">
        <f t="shared" si="13"/>
        <v>194183.36999999997</v>
      </c>
      <c r="F54" s="34">
        <f t="shared" si="13"/>
        <v>612862.77</v>
      </c>
      <c r="G54" s="34">
        <f t="shared" si="13"/>
        <v>789731.91</v>
      </c>
      <c r="H54" s="34">
        <f t="shared" si="13"/>
        <v>172881.66999999993</v>
      </c>
      <c r="I54" s="34">
        <f t="shared" si="13"/>
        <v>560855.5900000001</v>
      </c>
      <c r="J54" s="34">
        <f t="shared" si="13"/>
        <v>509940.85000000003</v>
      </c>
      <c r="K54" s="34">
        <f t="shared" si="13"/>
        <v>830112.4</v>
      </c>
      <c r="L54" s="34">
        <f t="shared" si="13"/>
        <v>781883.43</v>
      </c>
      <c r="M54" s="34">
        <f t="shared" si="13"/>
        <v>383339.80999999994</v>
      </c>
      <c r="N54" s="34">
        <f t="shared" si="13"/>
        <v>184064.97999999998</v>
      </c>
      <c r="O54" s="34">
        <f>SUM(B54:N54)</f>
        <v>7344036.799999999</v>
      </c>
      <c r="P54"/>
      <c r="Q54"/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50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  <c r="U55" s="40"/>
    </row>
    <row r="56" spans="1:19" ht="18.75" customHeight="1">
      <c r="A56" s="35" t="s">
        <v>51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/>
      <c r="R57" s="41"/>
      <c r="S57"/>
    </row>
    <row r="58" spans="1:19" ht="12.75" customHeight="1">
      <c r="A58" s="62"/>
      <c r="B58" s="63"/>
      <c r="C58" s="63"/>
      <c r="D58" s="64"/>
      <c r="E58" s="64"/>
      <c r="F58" s="64"/>
      <c r="G58" s="64"/>
      <c r="H58" s="64"/>
      <c r="I58" s="63"/>
      <c r="J58" s="64"/>
      <c r="K58" s="64"/>
      <c r="L58" s="64"/>
      <c r="M58" s="64"/>
      <c r="N58" s="64"/>
      <c r="O58" s="65"/>
      <c r="P58" s="58"/>
      <c r="Q58" s="58"/>
      <c r="R58" s="60"/>
      <c r="S58" s="58"/>
    </row>
    <row r="59" spans="1:17" ht="1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58"/>
      <c r="Q59" s="58"/>
    </row>
    <row r="60" spans="1:17" ht="18.75" customHeight="1">
      <c r="A60" s="14" t="s">
        <v>52</v>
      </c>
      <c r="B60" s="42">
        <f aca="true" t="shared" si="14" ref="B60:O60">SUM(B61:B71)</f>
        <v>972756.0900000001</v>
      </c>
      <c r="C60" s="42">
        <f t="shared" si="14"/>
        <v>680915.5</v>
      </c>
      <c r="D60" s="42">
        <f t="shared" si="14"/>
        <v>670508.43</v>
      </c>
      <c r="E60" s="42">
        <f t="shared" si="14"/>
        <v>194183.37</v>
      </c>
      <c r="F60" s="42">
        <f t="shared" si="14"/>
        <v>612862.78</v>
      </c>
      <c r="G60" s="42">
        <f t="shared" si="14"/>
        <v>789731.92</v>
      </c>
      <c r="H60" s="42">
        <f t="shared" si="14"/>
        <v>172881.67</v>
      </c>
      <c r="I60" s="42">
        <f t="shared" si="14"/>
        <v>560855.58</v>
      </c>
      <c r="J60" s="42">
        <f t="shared" si="14"/>
        <v>509940.85</v>
      </c>
      <c r="K60" s="42">
        <f t="shared" si="14"/>
        <v>830112.4</v>
      </c>
      <c r="L60" s="42">
        <f t="shared" si="14"/>
        <v>781883.43</v>
      </c>
      <c r="M60" s="42">
        <f t="shared" si="14"/>
        <v>383339.82</v>
      </c>
      <c r="N60" s="42">
        <f t="shared" si="14"/>
        <v>184064.98</v>
      </c>
      <c r="O60" s="34">
        <f t="shared" si="14"/>
        <v>7344036.820000001</v>
      </c>
      <c r="Q60"/>
    </row>
    <row r="61" spans="1:18" ht="18.75" customHeight="1">
      <c r="A61" s="26" t="s">
        <v>53</v>
      </c>
      <c r="B61" s="42">
        <v>799346.4</v>
      </c>
      <c r="C61" s="42">
        <v>485845.65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1285192.05</v>
      </c>
      <c r="P61"/>
      <c r="Q61"/>
      <c r="R61" s="41"/>
    </row>
    <row r="62" spans="1:16" ht="18.75" customHeight="1">
      <c r="A62" s="26" t="s">
        <v>54</v>
      </c>
      <c r="B62" s="42">
        <v>173409.69</v>
      </c>
      <c r="C62" s="42">
        <v>195069.85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5" ref="O62:O71">SUM(B62:N62)</f>
        <v>368479.54000000004</v>
      </c>
      <c r="P62"/>
    </row>
    <row r="63" spans="1:17" ht="18.75" customHeight="1">
      <c r="A63" s="26" t="s">
        <v>55</v>
      </c>
      <c r="B63" s="43">
        <v>0</v>
      </c>
      <c r="C63" s="43">
        <v>0</v>
      </c>
      <c r="D63" s="29">
        <v>670508.43</v>
      </c>
      <c r="E63" s="43">
        <v>0</v>
      </c>
      <c r="F63" s="43">
        <v>0</v>
      </c>
      <c r="G63" s="43">
        <v>0</v>
      </c>
      <c r="H63" s="42">
        <v>172881.67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5"/>
        <v>843390.1000000001</v>
      </c>
      <c r="P63" s="52"/>
      <c r="Q63"/>
    </row>
    <row r="64" spans="1:18" ht="18.75" customHeight="1">
      <c r="A64" s="26" t="s">
        <v>56</v>
      </c>
      <c r="B64" s="43">
        <v>0</v>
      </c>
      <c r="C64" s="43">
        <v>0</v>
      </c>
      <c r="D64" s="43">
        <v>0</v>
      </c>
      <c r="E64" s="29">
        <v>194183.37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5"/>
        <v>194183.37</v>
      </c>
      <c r="R64"/>
    </row>
    <row r="65" spans="1:19" ht="18.75" customHeight="1">
      <c r="A65" s="26" t="s">
        <v>57</v>
      </c>
      <c r="B65" s="43">
        <v>0</v>
      </c>
      <c r="C65" s="43">
        <v>0</v>
      </c>
      <c r="D65" s="43">
        <v>0</v>
      </c>
      <c r="E65" s="43">
        <v>0</v>
      </c>
      <c r="F65" s="29">
        <v>612862.78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5"/>
        <v>612862.78</v>
      </c>
      <c r="S65"/>
    </row>
    <row r="66" spans="1:20" ht="18.75" customHeight="1">
      <c r="A66" s="26" t="s">
        <v>58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789731.92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789731.92</v>
      </c>
      <c r="T66"/>
    </row>
    <row r="67" spans="1:21" ht="18.75" customHeight="1">
      <c r="A67" s="26" t="s">
        <v>59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560855.58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560855.58</v>
      </c>
      <c r="U67"/>
    </row>
    <row r="68" spans="1:22" ht="18.75" customHeight="1">
      <c r="A68" s="26" t="s">
        <v>60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509940.85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509940.85</v>
      </c>
      <c r="V68"/>
    </row>
    <row r="69" spans="1:23" ht="18.75" customHeight="1">
      <c r="A69" s="26" t="s">
        <v>61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830112.4</v>
      </c>
      <c r="L69" s="29">
        <v>781883.43</v>
      </c>
      <c r="M69" s="43">
        <v>0</v>
      </c>
      <c r="N69" s="43">
        <v>0</v>
      </c>
      <c r="O69" s="34">
        <f t="shared" si="15"/>
        <v>1611995.83</v>
      </c>
      <c r="P69"/>
      <c r="W69"/>
    </row>
    <row r="70" spans="1:25" ht="18.75" customHeight="1">
      <c r="A70" s="26" t="s">
        <v>62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383339.82</v>
      </c>
      <c r="N70" s="43">
        <v>0</v>
      </c>
      <c r="O70" s="34">
        <f t="shared" si="15"/>
        <v>383339.82</v>
      </c>
      <c r="R70"/>
      <c r="Y70"/>
    </row>
    <row r="71" spans="1:26" ht="18.75" customHeight="1">
      <c r="A71" s="36" t="s">
        <v>63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184064.98</v>
      </c>
      <c r="O71" s="46">
        <f t="shared" si="15"/>
        <v>184064.98</v>
      </c>
      <c r="P71"/>
      <c r="S71"/>
      <c r="Z71"/>
    </row>
    <row r="72" spans="1:12" ht="21" customHeight="1">
      <c r="A72" s="47" t="s">
        <v>79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5.7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 ht="13.5">
      <c r="B74" s="53"/>
      <c r="C74" s="53"/>
      <c r="D74" s="54"/>
      <c r="E74" s="54"/>
      <c r="F74" s="54"/>
      <c r="G74" s="54"/>
      <c r="H74" s="53"/>
      <c r="I74" s="53"/>
      <c r="K74" s="54"/>
      <c r="M74" s="53"/>
      <c r="N74" s="53"/>
    </row>
    <row r="75" spans="2:14" ht="13.5">
      <c r="B75" s="48"/>
      <c r="C75" s="48"/>
      <c r="D75"/>
      <c r="E75"/>
      <c r="F75"/>
      <c r="G75"/>
      <c r="H75"/>
      <c r="I75"/>
      <c r="J75"/>
      <c r="K75"/>
      <c r="L75"/>
      <c r="N75" s="53"/>
    </row>
    <row r="76" ht="13.5">
      <c r="N76" s="53"/>
    </row>
    <row r="77" ht="13.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spans="3:14" ht="13.5">
      <c r="C97" s="52"/>
      <c r="D97" s="52"/>
      <c r="E97" s="52"/>
      <c r="N97" s="53"/>
    </row>
    <row r="98" spans="3:14" ht="13.5">
      <c r="C98" s="52"/>
      <c r="E98" s="52"/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</sheetData>
  <sheetProtection/>
  <mergeCells count="6"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2023-10-18T11:23:32Z</dcterms:modified>
  <cp:category/>
  <cp:version/>
  <cp:contentType/>
  <cp:contentStatus/>
</cp:coreProperties>
</file>