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<sst xmlns="http://schemas.openxmlformats.org/spreadsheetml/2006/main" count="89" uniqueCount="86">
  <si>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</si>
  <si>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</si>
  <si>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</si>
  <si>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</si>
  <si>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</si>
  <si>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</si>
  <si>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</si>
  <si>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</si>
  <si>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</si>
  <si>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</si>
  <si>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</si>
  <si>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</si>
  <si>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</si>
  <si>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</si>
  <si>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</si>
  <si>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</si>
  <si>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</si>
  <si>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</si>
  <si>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</si>
  <si>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</si>
  <si>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</si>
  <si>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</si>
  <si>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</si>
  <si>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</si>
  <si>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</si>
  <si>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</si>
  <si>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</si>
  <si>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</si>
  <si>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</si>
  <si>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</si>
  <si>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</si>
  <si>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</si>
  <si>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</si>
  <si>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</si>
  <si>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</si>
  <si>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</si>
  <si>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</si>
  <si>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</si>
  <si>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</si>
  <si>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</si>
  <si>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</si>
  <si>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</si>
  <si>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</si>
  <si>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</si>
  <si>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</si>
  <si>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</si>
  <si>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</si>
  <si>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</si>
  <si>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</si>
  <si>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</si>
  <si>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</si>
  <si>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</si>
  <si>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</si>
  <si>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</si>
  <si>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</si>
  <si>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</si>
  <si>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</si>
  <si>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</si>
  <si>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</si>
  <si>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</si>
  <si>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</si>
  <si>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</si>
  <si>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</si>
  <si>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</si>
  <si>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</si>
  <si>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</si>
  <si>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</si>
  <si>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</si>
  <si>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</si>
  <si>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</si>
  <si>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</si>
  <si>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</si>
  <si>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</si>
  <si>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</si>
  <si>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</si>
  <si>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</si>
  <si>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</si>
  <si>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</si>
  <si>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</si>
  <si>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</si>
  <si>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</si>
  <si>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</si>
  <si>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</si>
  <si>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06/10/23 - VENCIMENTO 16/10/23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</si>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</sst>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409496</v>
      </c>
      <c r="C7" s="9">
        <f t="shared" si="0"/>
        <v>279217</v>
      </c>
      <c r="D7" s="9">
        <f t="shared" si="0"/>
        <v>256357</v>
      </c>
      <c r="E7" s="9">
        <f t="shared" si="0"/>
        <v>73164</v>
      </c>
      <c r="F7" s="9">
        <f t="shared" si="0"/>
        <v>235057</v>
      </c>
      <c r="G7" s="9">
        <f t="shared" si="0"/>
        <v>385878</v>
      </c>
      <c r="H7" s="9">
        <f t="shared" si="0"/>
        <v>49747</v>
      </c>
      <c r="I7" s="9">
        <f t="shared" si="0"/>
        <v>275878</v>
      </c>
      <c r="J7" s="9">
        <f t="shared" si="0"/>
        <v>227252</v>
      </c>
      <c r="K7" s="9">
        <f t="shared" si="0"/>
        <v>362941</v>
      </c>
      <c r="L7" s="9">
        <f t="shared" si="0"/>
        <v>269182</v>
      </c>
      <c r="M7" s="9">
        <f t="shared" si="0"/>
        <v>138344</v>
      </c>
      <c r="N7" s="9">
        <f t="shared" si="0"/>
        <v>91636</v>
      </c>
      <c r="O7" s="9">
        <f t="shared" si="0"/>
        <v>3054149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10998</v>
      </c>
      <c r="C8" s="11">
        <f t="shared" si="1"/>
        <v>10924</v>
      </c>
      <c r="D8" s="11">
        <f t="shared" si="1"/>
        <v>6656</v>
      </c>
      <c r="E8" s="11">
        <f t="shared" si="1"/>
        <v>2301</v>
      </c>
      <c r="F8" s="11">
        <f t="shared" si="1"/>
        <v>6628</v>
      </c>
      <c r="G8" s="11">
        <f t="shared" si="1"/>
        <v>13830</v>
      </c>
      <c r="H8" s="11">
        <f t="shared" si="1"/>
        <v>1948</v>
      </c>
      <c r="I8" s="11">
        <f t="shared" si="1"/>
        <v>13693</v>
      </c>
      <c r="J8" s="11">
        <f t="shared" si="1"/>
        <v>8540</v>
      </c>
      <c r="K8" s="11">
        <f t="shared" si="1"/>
        <v>5770</v>
      </c>
      <c r="L8" s="11">
        <f t="shared" si="1"/>
        <v>4001</v>
      </c>
      <c r="M8" s="11">
        <f t="shared" si="1"/>
        <v>5903</v>
      </c>
      <c r="N8" s="11">
        <f t="shared" si="1"/>
        <v>4015</v>
      </c>
      <c r="O8" s="11">
        <f t="shared" si="1"/>
        <v>95207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10998</v>
      </c>
      <c r="C9" s="11">
        <v>10924</v>
      </c>
      <c r="D9" s="11">
        <v>6656</v>
      </c>
      <c r="E9" s="11">
        <v>2301</v>
      </c>
      <c r="F9" s="11">
        <v>6628</v>
      </c>
      <c r="G9" s="11">
        <v>13830</v>
      </c>
      <c r="H9" s="11">
        <v>1948</v>
      </c>
      <c r="I9" s="11">
        <v>13693</v>
      </c>
      <c r="J9" s="11">
        <v>8540</v>
      </c>
      <c r="K9" s="11">
        <v>5770</v>
      </c>
      <c r="L9" s="11">
        <v>4000</v>
      </c>
      <c r="M9" s="11">
        <v>5903</v>
      </c>
      <c r="N9" s="11">
        <v>4004</v>
      </c>
      <c r="O9" s="11">
        <f>SUM(B9:N9)</f>
        <v>95195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11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398498</v>
      </c>
      <c r="C11" s="13">
        <v>268293</v>
      </c>
      <c r="D11" s="13">
        <v>249701</v>
      </c>
      <c r="E11" s="13">
        <v>70863</v>
      </c>
      <c r="F11" s="13">
        <v>228429</v>
      </c>
      <c r="G11" s="13">
        <v>372048</v>
      </c>
      <c r="H11" s="13">
        <v>47799</v>
      </c>
      <c r="I11" s="13">
        <v>262185</v>
      </c>
      <c r="J11" s="13">
        <v>218712</v>
      </c>
      <c r="K11" s="13">
        <v>357171</v>
      </c>
      <c r="L11" s="13">
        <v>265181</v>
      </c>
      <c r="M11" s="13">
        <v>132441</v>
      </c>
      <c r="N11" s="13">
        <v>87621</v>
      </c>
      <c r="O11" s="11">
        <f>SUM(B11:N11)</f>
        <v>2958942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30522</v>
      </c>
      <c r="C12" s="13">
        <v>26253</v>
      </c>
      <c r="D12" s="13">
        <v>21033</v>
      </c>
      <c r="E12" s="13">
        <v>8181</v>
      </c>
      <c r="F12" s="13">
        <v>22356</v>
      </c>
      <c r="G12" s="13">
        <v>38707</v>
      </c>
      <c r="H12" s="13">
        <v>5279</v>
      </c>
      <c r="I12" s="13">
        <v>26738</v>
      </c>
      <c r="J12" s="13">
        <v>20046</v>
      </c>
      <c r="K12" s="13">
        <v>26309</v>
      </c>
      <c r="L12" s="13">
        <v>20015</v>
      </c>
      <c r="M12" s="13">
        <v>7036</v>
      </c>
      <c r="N12" s="13">
        <v>4174</v>
      </c>
      <c r="O12" s="11">
        <f>SUM(B12:N12)</f>
        <v>256649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367976</v>
      </c>
      <c r="C13" s="15">
        <f t="shared" si="2"/>
        <v>242040</v>
      </c>
      <c r="D13" s="15">
        <f t="shared" si="2"/>
        <v>228668</v>
      </c>
      <c r="E13" s="15">
        <f t="shared" si="2"/>
        <v>62682</v>
      </c>
      <c r="F13" s="15">
        <f t="shared" si="2"/>
        <v>206073</v>
      </c>
      <c r="G13" s="15">
        <f t="shared" si="2"/>
        <v>333341</v>
      </c>
      <c r="H13" s="15">
        <f t="shared" si="2"/>
        <v>42520</v>
      </c>
      <c r="I13" s="15">
        <f t="shared" si="2"/>
        <v>235447</v>
      </c>
      <c r="J13" s="15">
        <f t="shared" si="2"/>
        <v>198666</v>
      </c>
      <c r="K13" s="15">
        <f t="shared" si="2"/>
        <v>330862</v>
      </c>
      <c r="L13" s="15">
        <f t="shared" si="2"/>
        <v>245166</v>
      </c>
      <c r="M13" s="15">
        <f t="shared" si="2"/>
        <v>125405</v>
      </c>
      <c r="N13" s="15">
        <f t="shared" si="2"/>
        <v>83447</v>
      </c>
      <c r="O13" s="11">
        <f>SUM(B13:N13)</f>
        <v>2702293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1.16729636880145</v>
      </c>
      <c r="C18" s="19">
        <v>1.237318406381613</v>
      </c>
      <c r="D18" s="19">
        <v>1.351498860851534</v>
      </c>
      <c r="E18" s="19">
        <v>0.809148587903458</v>
      </c>
      <c r="F18" s="19">
        <v>1.362982638432799</v>
      </c>
      <c r="G18" s="19">
        <v>1.421433804895893</v>
      </c>
      <c r="H18" s="19">
        <v>1.529105934768988</v>
      </c>
      <c r="I18" s="19">
        <v>1.279749894324893</v>
      </c>
      <c r="J18" s="19">
        <v>1.372927970535397</v>
      </c>
      <c r="K18" s="19">
        <v>1.12458146848266</v>
      </c>
      <c r="L18" s="19">
        <v>1.194869354505997</v>
      </c>
      <c r="M18" s="19">
        <v>1.175199867515626</v>
      </c>
      <c r="N18" s="19">
        <v>1.031086042855435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1542278.4</v>
      </c>
      <c r="C20" s="24">
        <f aca="true" t="shared" si="3" ref="C20:N20">SUM(C21:C30)</f>
        <v>1126701.34</v>
      </c>
      <c r="D20" s="24">
        <f t="shared" si="3"/>
        <v>981031.4800000002</v>
      </c>
      <c r="E20" s="24">
        <f t="shared" si="3"/>
        <v>292975.06</v>
      </c>
      <c r="F20" s="24">
        <f t="shared" si="3"/>
        <v>1064062.38</v>
      </c>
      <c r="G20" s="24">
        <f t="shared" si="3"/>
        <v>1508997.8</v>
      </c>
      <c r="H20" s="24">
        <f t="shared" si="3"/>
        <v>290867.56999999995</v>
      </c>
      <c r="I20" s="24">
        <f t="shared" si="3"/>
        <v>1160941.74</v>
      </c>
      <c r="J20" s="24">
        <f t="shared" si="3"/>
        <v>1018484.5800000001</v>
      </c>
      <c r="K20" s="24">
        <f t="shared" si="3"/>
        <v>1307952.3</v>
      </c>
      <c r="L20" s="24">
        <f t="shared" si="3"/>
        <v>1179705.2100000002</v>
      </c>
      <c r="M20" s="24">
        <f t="shared" si="3"/>
        <v>672519.78</v>
      </c>
      <c r="N20" s="24">
        <f t="shared" si="3"/>
        <v>349224.51999999996</v>
      </c>
      <c r="O20" s="24">
        <f>O21+O22+O23+O24+O25+O26+O27+O28+O29+O30</f>
        <v>12495742.160000002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1208832.19</v>
      </c>
      <c r="C21" s="28">
        <f aca="true" t="shared" si="4" ref="C21:N21">ROUND((C15+C16)*C7,2)</f>
        <v>851500.16</v>
      </c>
      <c r="D21" s="28">
        <f t="shared" si="4"/>
        <v>685626.8</v>
      </c>
      <c r="E21" s="28">
        <f t="shared" si="4"/>
        <v>334286.32</v>
      </c>
      <c r="F21" s="28">
        <f t="shared" si="4"/>
        <v>728653.19</v>
      </c>
      <c r="G21" s="28">
        <f t="shared" si="4"/>
        <v>984220.43</v>
      </c>
      <c r="H21" s="28">
        <f t="shared" si="4"/>
        <v>170363.58</v>
      </c>
      <c r="I21" s="28">
        <f t="shared" si="4"/>
        <v>835386.17</v>
      </c>
      <c r="J21" s="28">
        <f t="shared" si="4"/>
        <v>692141.42</v>
      </c>
      <c r="K21" s="28">
        <f t="shared" si="4"/>
        <v>1044870.84</v>
      </c>
      <c r="L21" s="28">
        <f t="shared" si="4"/>
        <v>882378.6</v>
      </c>
      <c r="M21" s="28">
        <f t="shared" si="4"/>
        <v>523286.18</v>
      </c>
      <c r="N21" s="28">
        <f t="shared" si="4"/>
        <v>313092.72</v>
      </c>
      <c r="O21" s="28">
        <f aca="true" t="shared" si="5" ref="O21:O30">SUM(B21:N21)</f>
        <v>9254638.6</v>
      </c>
    </row>
    <row r="22" spans="1:23" ht="18.75" customHeight="1">
      <c r="A22" s="26" t="s">
        <v>33</v>
      </c>
      <c r="B22" s="28">
        <f>IF(B18&lt;&gt;0,ROUND((B18-1)*B21,2),0)</f>
        <v>202233.24</v>
      </c>
      <c r="C22" s="28">
        <f aca="true" t="shared" si="6" ref="C22:N22">IF(C18&lt;&gt;0,ROUND((C18-1)*C21,2),0)</f>
        <v>202076.66</v>
      </c>
      <c r="D22" s="28">
        <f t="shared" si="6"/>
        <v>240997.04</v>
      </c>
      <c r="E22" s="28">
        <f t="shared" si="6"/>
        <v>-63799.02</v>
      </c>
      <c r="F22" s="28">
        <f t="shared" si="6"/>
        <v>264488.46</v>
      </c>
      <c r="G22" s="28">
        <f t="shared" si="6"/>
        <v>414783.76</v>
      </c>
      <c r="H22" s="28">
        <f t="shared" si="6"/>
        <v>90140.38</v>
      </c>
      <c r="I22" s="28">
        <f t="shared" si="6"/>
        <v>233699.19</v>
      </c>
      <c r="J22" s="28">
        <f t="shared" si="6"/>
        <v>258118.9</v>
      </c>
      <c r="K22" s="28">
        <f t="shared" si="6"/>
        <v>130171.54</v>
      </c>
      <c r="L22" s="28">
        <f t="shared" si="6"/>
        <v>171948.55</v>
      </c>
      <c r="M22" s="28">
        <f t="shared" si="6"/>
        <v>91679.67</v>
      </c>
      <c r="N22" s="28">
        <f t="shared" si="6"/>
        <v>9732.81</v>
      </c>
      <c r="O22" s="28">
        <f t="shared" si="5"/>
        <v>2246271.1799999997</v>
      </c>
      <c r="W22" s="51"/>
    </row>
    <row r="23" spans="1:15" ht="18.75" customHeight="1">
      <c r="A23" s="26" t="s">
        <v>34</v>
      </c>
      <c r="B23" s="28">
        <v>64997.89</v>
      </c>
      <c r="C23" s="28">
        <v>43533.45</v>
      </c>
      <c r="D23" s="28">
        <v>30476.54</v>
      </c>
      <c r="E23" s="28">
        <v>11272.18</v>
      </c>
      <c r="F23" s="28">
        <v>39821.65</v>
      </c>
      <c r="G23" s="28">
        <v>63818.2</v>
      </c>
      <c r="H23" s="28">
        <v>7865.26</v>
      </c>
      <c r="I23" s="28">
        <v>44513.28</v>
      </c>
      <c r="J23" s="28">
        <v>38077.96</v>
      </c>
      <c r="K23" s="28">
        <v>56781.57</v>
      </c>
      <c r="L23" s="28">
        <v>51443.96</v>
      </c>
      <c r="M23" s="28">
        <v>25617.72</v>
      </c>
      <c r="N23" s="28">
        <v>15528.49</v>
      </c>
      <c r="O23" s="28">
        <f t="shared" si="5"/>
        <v>493748.15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1138.2</v>
      </c>
      <c r="C26" s="28">
        <v>846.85</v>
      </c>
      <c r="D26" s="28">
        <v>737.93</v>
      </c>
      <c r="E26" s="28">
        <v>217.84</v>
      </c>
      <c r="F26" s="28">
        <v>795.11</v>
      </c>
      <c r="G26" s="28">
        <v>1127.31</v>
      </c>
      <c r="H26" s="28">
        <v>206.95</v>
      </c>
      <c r="I26" s="28">
        <v>857.74</v>
      </c>
      <c r="J26" s="28">
        <v>762.43</v>
      </c>
      <c r="K26" s="28">
        <v>972.1</v>
      </c>
      <c r="L26" s="28">
        <v>874.08</v>
      </c>
      <c r="M26" s="28">
        <v>492.86</v>
      </c>
      <c r="N26" s="28">
        <v>258.67</v>
      </c>
      <c r="O26" s="28">
        <f t="shared" si="5"/>
        <v>9288.070000000002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753.87</v>
      </c>
      <c r="M27" s="28">
        <v>426.68</v>
      </c>
      <c r="N27" s="28">
        <v>223.57</v>
      </c>
      <c r="O27" s="28">
        <f t="shared" si="5"/>
        <v>7897.179999999999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20467.58</v>
      </c>
      <c r="E29" s="28">
        <v>8935.82</v>
      </c>
      <c r="F29" s="28">
        <v>27572.38</v>
      </c>
      <c r="G29" s="28">
        <v>41982.7</v>
      </c>
      <c r="H29" s="28">
        <v>20281.47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30990.31</v>
      </c>
      <c r="L30" s="28">
        <v>29105.78</v>
      </c>
      <c r="M30" s="28">
        <v>0</v>
      </c>
      <c r="N30" s="28">
        <v>0</v>
      </c>
      <c r="O30" s="28">
        <f t="shared" si="5"/>
        <v>60096.09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-87991.2</v>
      </c>
      <c r="C32" s="28">
        <f aca="true" t="shared" si="7" ref="C32:O32">+C33+C35+C48+C49+C50+C55-C56</f>
        <v>-87665.6</v>
      </c>
      <c r="D32" s="28">
        <f t="shared" si="7"/>
        <v>-58692.04</v>
      </c>
      <c r="E32" s="28">
        <f t="shared" si="7"/>
        <v>-12964.789999999999</v>
      </c>
      <c r="F32" s="28">
        <f t="shared" si="7"/>
        <v>-59328.100000000006</v>
      </c>
      <c r="G32" s="28">
        <f t="shared" si="7"/>
        <v>-95322.15</v>
      </c>
      <c r="H32" s="28">
        <f t="shared" si="7"/>
        <v>-50877.06</v>
      </c>
      <c r="I32" s="28">
        <f t="shared" si="7"/>
        <v>-91239.28</v>
      </c>
      <c r="J32" s="28">
        <f t="shared" si="7"/>
        <v>-37576</v>
      </c>
      <c r="K32" s="28">
        <f t="shared" si="7"/>
        <v>-35288</v>
      </c>
      <c r="L32" s="28">
        <f t="shared" si="7"/>
        <v>-40700</v>
      </c>
      <c r="M32" s="28">
        <f t="shared" si="7"/>
        <v>-42473.2</v>
      </c>
      <c r="N32" s="28">
        <f t="shared" si="7"/>
        <v>-21024.71</v>
      </c>
      <c r="O32" s="28">
        <f t="shared" si="7"/>
        <v>-721142.13</v>
      </c>
    </row>
    <row r="33" spans="1:15" ht="18.75" customHeight="1">
      <c r="A33" s="26" t="s">
        <v>38</v>
      </c>
      <c r="B33" s="29">
        <f>+B34</f>
        <v>-48391.2</v>
      </c>
      <c r="C33" s="29">
        <f>+C34</f>
        <v>-48065.6</v>
      </c>
      <c r="D33" s="29">
        <f aca="true" t="shared" si="8" ref="D33:O33">+D34</f>
        <v>-29286.4</v>
      </c>
      <c r="E33" s="29">
        <f t="shared" si="8"/>
        <v>-10124.4</v>
      </c>
      <c r="F33" s="29">
        <f t="shared" si="8"/>
        <v>-29163.2</v>
      </c>
      <c r="G33" s="29">
        <f t="shared" si="8"/>
        <v>-60852</v>
      </c>
      <c r="H33" s="29">
        <f t="shared" si="8"/>
        <v>-8571.2</v>
      </c>
      <c r="I33" s="29">
        <f t="shared" si="8"/>
        <v>-60249.2</v>
      </c>
      <c r="J33" s="29">
        <f t="shared" si="8"/>
        <v>-37576</v>
      </c>
      <c r="K33" s="29">
        <f t="shared" si="8"/>
        <v>-25388</v>
      </c>
      <c r="L33" s="29">
        <f t="shared" si="8"/>
        <v>-17600</v>
      </c>
      <c r="M33" s="29">
        <f t="shared" si="8"/>
        <v>-25973.2</v>
      </c>
      <c r="N33" s="29">
        <f t="shared" si="8"/>
        <v>-17617.6</v>
      </c>
      <c r="O33" s="29">
        <f t="shared" si="8"/>
        <v>-418858</v>
      </c>
    </row>
    <row r="34" spans="1:26" ht="18.75" customHeight="1">
      <c r="A34" s="27" t="s">
        <v>39</v>
      </c>
      <c r="B34" s="16">
        <f>ROUND((-B9)*$G$3,2)</f>
        <v>-48391.2</v>
      </c>
      <c r="C34" s="16">
        <f aca="true" t="shared" si="9" ref="C34:N34">ROUND((-C9)*$G$3,2)</f>
        <v>-48065.6</v>
      </c>
      <c r="D34" s="16">
        <f t="shared" si="9"/>
        <v>-29286.4</v>
      </c>
      <c r="E34" s="16">
        <f t="shared" si="9"/>
        <v>-10124.4</v>
      </c>
      <c r="F34" s="16">
        <f t="shared" si="9"/>
        <v>-29163.2</v>
      </c>
      <c r="G34" s="16">
        <f t="shared" si="9"/>
        <v>-60852</v>
      </c>
      <c r="H34" s="16">
        <f t="shared" si="9"/>
        <v>-8571.2</v>
      </c>
      <c r="I34" s="16">
        <f t="shared" si="9"/>
        <v>-60249.2</v>
      </c>
      <c r="J34" s="16">
        <f t="shared" si="9"/>
        <v>-37576</v>
      </c>
      <c r="K34" s="16">
        <f t="shared" si="9"/>
        <v>-25388</v>
      </c>
      <c r="L34" s="16">
        <f t="shared" si="9"/>
        <v>-17600</v>
      </c>
      <c r="M34" s="16">
        <f t="shared" si="9"/>
        <v>-25973.2</v>
      </c>
      <c r="N34" s="16">
        <f t="shared" si="9"/>
        <v>-17617.6</v>
      </c>
      <c r="O34" s="30">
        <f aca="true" t="shared" si="10" ref="O34:O56">SUM(B34:N34)</f>
        <v>-418858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-39600</v>
      </c>
      <c r="C35" s="29">
        <f aca="true" t="shared" si="11" ref="C35:O35">SUM(C36:C46)</f>
        <v>-39600</v>
      </c>
      <c r="D35" s="29">
        <f t="shared" si="11"/>
        <v>-29405.64</v>
      </c>
      <c r="E35" s="29">
        <f t="shared" si="11"/>
        <v>-2840.39</v>
      </c>
      <c r="F35" s="29">
        <f t="shared" si="11"/>
        <v>-30164.9</v>
      </c>
      <c r="G35" s="29">
        <f t="shared" si="11"/>
        <v>-34470.15</v>
      </c>
      <c r="H35" s="29">
        <f t="shared" si="11"/>
        <v>-42305.86</v>
      </c>
      <c r="I35" s="29">
        <f t="shared" si="11"/>
        <v>-30990.08</v>
      </c>
      <c r="J35" s="29">
        <f t="shared" si="11"/>
        <v>0</v>
      </c>
      <c r="K35" s="29">
        <f t="shared" si="11"/>
        <v>-9900</v>
      </c>
      <c r="L35" s="29">
        <f t="shared" si="11"/>
        <v>-23100</v>
      </c>
      <c r="M35" s="29">
        <f t="shared" si="11"/>
        <v>-16500</v>
      </c>
      <c r="N35" s="29">
        <f t="shared" si="11"/>
        <v>-3407.11</v>
      </c>
      <c r="O35" s="29">
        <f t="shared" si="11"/>
        <v>-302284.13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-39600</v>
      </c>
      <c r="C38" s="31">
        <v>-39600</v>
      </c>
      <c r="D38" s="31">
        <v>-19800</v>
      </c>
      <c r="E38" s="31">
        <v>0</v>
      </c>
      <c r="F38" s="31">
        <v>-19800</v>
      </c>
      <c r="G38" s="31">
        <v>-19800</v>
      </c>
      <c r="H38" s="31">
        <v>-39600</v>
      </c>
      <c r="I38" s="31">
        <v>-19800</v>
      </c>
      <c r="J38" s="31">
        <v>0</v>
      </c>
      <c r="K38" s="31">
        <v>-9900</v>
      </c>
      <c r="L38" s="31">
        <v>-23100</v>
      </c>
      <c r="M38" s="31">
        <v>-16500</v>
      </c>
      <c r="N38" s="31">
        <v>0</v>
      </c>
      <c r="O38" s="31">
        <f t="shared" si="10"/>
        <v>-247500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-9605.64</v>
      </c>
      <c r="E44" s="31">
        <v>-2840.39</v>
      </c>
      <c r="F44" s="31">
        <v>-10364.9</v>
      </c>
      <c r="G44" s="31">
        <v>-14670.15</v>
      </c>
      <c r="H44" s="31">
        <v>-2705.86</v>
      </c>
      <c r="I44" s="31">
        <v>-11190.08</v>
      </c>
      <c r="J44" s="31">
        <v>0</v>
      </c>
      <c r="K44" s="31">
        <v>0</v>
      </c>
      <c r="L44" s="31">
        <v>0</v>
      </c>
      <c r="M44" s="31">
        <v>0</v>
      </c>
      <c r="N44" s="31">
        <v>-3407.11</v>
      </c>
      <c r="O44" s="31">
        <f>SUM(B44:N44)</f>
        <v>-54784.130000000005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1454287.2</v>
      </c>
      <c r="C54" s="34">
        <f aca="true" t="shared" si="13" ref="C54:N54">+C20+C32</f>
        <v>1039035.7400000001</v>
      </c>
      <c r="D54" s="34">
        <f t="shared" si="13"/>
        <v>922339.4400000002</v>
      </c>
      <c r="E54" s="34">
        <f t="shared" si="13"/>
        <v>280010.27</v>
      </c>
      <c r="F54" s="34">
        <f t="shared" si="13"/>
        <v>1004734.2799999999</v>
      </c>
      <c r="G54" s="34">
        <f t="shared" si="13"/>
        <v>1413675.6500000001</v>
      </c>
      <c r="H54" s="34">
        <f t="shared" si="13"/>
        <v>239990.50999999995</v>
      </c>
      <c r="I54" s="34">
        <f t="shared" si="13"/>
        <v>1069702.46</v>
      </c>
      <c r="J54" s="34">
        <f t="shared" si="13"/>
        <v>980908.5800000001</v>
      </c>
      <c r="K54" s="34">
        <f t="shared" si="13"/>
        <v>1272664.3</v>
      </c>
      <c r="L54" s="34">
        <f t="shared" si="13"/>
        <v>1139005.2100000002</v>
      </c>
      <c r="M54" s="34">
        <f t="shared" si="13"/>
        <v>630046.5800000001</v>
      </c>
      <c r="N54" s="34">
        <f t="shared" si="13"/>
        <v>328199.80999999994</v>
      </c>
      <c r="O54" s="34">
        <f>SUM(B54:N54)</f>
        <v>11774600.030000001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1454287.2000000002</v>
      </c>
      <c r="C60" s="42">
        <f t="shared" si="14"/>
        <v>1039035.75</v>
      </c>
      <c r="D60" s="42">
        <f t="shared" si="14"/>
        <v>922339.43</v>
      </c>
      <c r="E60" s="42">
        <f t="shared" si="14"/>
        <v>280010.27</v>
      </c>
      <c r="F60" s="42">
        <f t="shared" si="14"/>
        <v>1004734.28</v>
      </c>
      <c r="G60" s="42">
        <f t="shared" si="14"/>
        <v>1413675.65</v>
      </c>
      <c r="H60" s="42">
        <f t="shared" si="14"/>
        <v>239990.51</v>
      </c>
      <c r="I60" s="42">
        <f t="shared" si="14"/>
        <v>1069702.47</v>
      </c>
      <c r="J60" s="42">
        <f t="shared" si="14"/>
        <v>980908.57</v>
      </c>
      <c r="K60" s="42">
        <f t="shared" si="14"/>
        <v>1272664.31</v>
      </c>
      <c r="L60" s="42">
        <f t="shared" si="14"/>
        <v>1139005.2</v>
      </c>
      <c r="M60" s="42">
        <f t="shared" si="14"/>
        <v>630046.58</v>
      </c>
      <c r="N60" s="42">
        <f t="shared" si="14"/>
        <v>328199.81</v>
      </c>
      <c r="O60" s="34">
        <f t="shared" si="14"/>
        <v>11774600.03</v>
      </c>
      <c r="Q60"/>
    </row>
    <row r="61" spans="1:18" ht="18.75" customHeight="1">
      <c r="A61" s="26" t="s">
        <v>53</v>
      </c>
      <c r="B61" s="42">
        <v>1189386.6</v>
      </c>
      <c r="C61" s="42">
        <v>737604.19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1926990.79</v>
      </c>
      <c r="P61"/>
      <c r="Q61"/>
      <c r="R61" s="41"/>
    </row>
    <row r="62" spans="1:16" ht="18.75" customHeight="1">
      <c r="A62" s="26" t="s">
        <v>54</v>
      </c>
      <c r="B62" s="42">
        <v>264900.6</v>
      </c>
      <c r="C62" s="42">
        <v>301431.56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566332.1599999999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922339.43</v>
      </c>
      <c r="E63" s="43">
        <v>0</v>
      </c>
      <c r="F63" s="43">
        <v>0</v>
      </c>
      <c r="G63" s="43">
        <v>0</v>
      </c>
      <c r="H63" s="42">
        <v>239990.51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1162329.94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280010.27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280010.27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1004734.28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1004734.28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1413675.65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1413675.65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1069702.47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1069702.47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980908.57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980908.57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1272664.31</v>
      </c>
      <c r="L69" s="29">
        <v>1139005.2</v>
      </c>
      <c r="M69" s="43">
        <v>0</v>
      </c>
      <c r="N69" s="43">
        <v>0</v>
      </c>
      <c r="O69" s="34">
        <f t="shared" si="15"/>
        <v>2411669.51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630046.58</v>
      </c>
      <c r="N70" s="43">
        <v>0</v>
      </c>
      <c r="O70" s="34">
        <f t="shared" si="15"/>
        <v>630046.58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328199.81</v>
      </c>
      <c r="O71" s="46">
        <f t="shared" si="15"/>
        <v>328199.81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2023-10-18T11:15:04Z</dcterms:modified>
  <cp:category/>
  <cp:version/>
  <cp:contentType/>
  <cp:contentStatus/>
</cp:coreProperties>
</file>